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120" windowWidth="7800" windowHeight="4335" tabRatio="910"/>
  </bookViews>
  <sheets>
    <sheet name="Events" sheetId="31" r:id="rId1"/>
    <sheet name="eVars" sheetId="32" r:id="rId2"/>
    <sheet name="Props" sheetId="33" r:id="rId3"/>
    <sheet name="Issues" sheetId="34" r:id="rId4"/>
    <sheet name="Opportunities" sheetId="35" state="hidden" r:id="rId5"/>
    <sheet name="s_code" sheetId="36" r:id="rId6"/>
    <sheet name="page_code_sample" sheetId="37" r:id="rId7"/>
  </sheets>
  <definedNames>
    <definedName name="_xlnm._FilterDatabase" localSheetId="1" hidden="1">eVars!$C$2:$J$58</definedName>
    <definedName name="_xlnm._FilterDatabase" localSheetId="0" hidden="1">Events!$E$2:$H$90</definedName>
    <definedName name="_xlnm._FilterDatabase" localSheetId="2" hidden="1">Props!$E$2:$F$61</definedName>
    <definedName name="cookies" localSheetId="1">#REF!</definedName>
    <definedName name="cookies" localSheetId="0">#REF!</definedName>
    <definedName name="cookies" localSheetId="2">#REF!</definedName>
    <definedName name="cookies">#REF!</definedName>
    <definedName name="methodology" localSheetId="1">#REF!</definedName>
    <definedName name="methodology" localSheetId="0">#REF!</definedName>
    <definedName name="methodology" localSheetId="2">#REF!</definedName>
    <definedName name="methodology">#REF!</definedName>
    <definedName name="yesno" localSheetId="1">#REF!</definedName>
    <definedName name="yesno" localSheetId="0">#REF!</definedName>
    <definedName name="yesno" localSheetId="2">#REF!</definedName>
    <definedName name="yesno">#REF!</definedName>
  </definedNames>
  <calcPr calcId="145621"/>
</workbook>
</file>

<file path=xl/calcChain.xml><?xml version="1.0" encoding="utf-8"?>
<calcChain xmlns="http://schemas.openxmlformats.org/spreadsheetml/2006/main">
  <c r="A43" i="36" l="1"/>
  <c r="A240" i="36"/>
  <c r="A241" i="36"/>
  <c r="A242" i="36"/>
  <c r="A243" i="36"/>
  <c r="A244" i="36"/>
  <c r="A245" i="36"/>
  <c r="A246" i="36"/>
  <c r="A247" i="36"/>
  <c r="A248" i="36"/>
  <c r="A249" i="36"/>
  <c r="A250" i="36"/>
  <c r="A251" i="36"/>
  <c r="A252" i="36"/>
  <c r="A253" i="36"/>
  <c r="A254" i="36"/>
  <c r="A255" i="36"/>
  <c r="A256" i="36"/>
  <c r="A257" i="36"/>
  <c r="A258" i="36"/>
  <c r="A259" i="36"/>
  <c r="A260" i="36"/>
  <c r="A261" i="36"/>
  <c r="A262" i="36"/>
  <c r="A263" i="36"/>
  <c r="A264" i="36"/>
  <c r="A265" i="36"/>
  <c r="A266" i="36"/>
  <c r="A267" i="36"/>
  <c r="A268" i="36"/>
  <c r="A269" i="36"/>
  <c r="A274" i="36"/>
  <c r="A275" i="36"/>
  <c r="A276" i="36"/>
  <c r="A277" i="36"/>
  <c r="A278" i="36"/>
  <c r="A279" i="36"/>
  <c r="A280" i="36"/>
  <c r="A281" i="36"/>
  <c r="A282" i="36"/>
  <c r="A309" i="36"/>
  <c r="A310" i="36"/>
  <c r="A311" i="36"/>
  <c r="A312" i="36"/>
  <c r="A313" i="36"/>
  <c r="A314" i="36"/>
  <c r="A315" i="36"/>
  <c r="A316" i="36"/>
  <c r="A317" i="36"/>
  <c r="A318" i="36"/>
  <c r="A319" i="36"/>
  <c r="A320" i="36"/>
  <c r="A321" i="36"/>
  <c r="A322" i="36"/>
  <c r="A323" i="36"/>
  <c r="A329" i="36"/>
  <c r="A330" i="36"/>
  <c r="A331" i="36"/>
  <c r="A332" i="36"/>
  <c r="A335" i="36"/>
  <c r="A338" i="36"/>
  <c r="A339" i="36"/>
  <c r="A347" i="36"/>
  <c r="A348" i="36"/>
  <c r="A349" i="36"/>
  <c r="A350" i="36"/>
  <c r="A357" i="36"/>
  <c r="A358" i="36"/>
  <c r="A365" i="36"/>
  <c r="A372" i="36"/>
  <c r="A373" i="36"/>
  <c r="A374" i="36"/>
  <c r="A375" i="36"/>
  <c r="A382" i="36"/>
  <c r="A383" i="36"/>
  <c r="A384" i="36"/>
  <c r="A385" i="36"/>
  <c r="A386" i="36"/>
  <c r="A387" i="36"/>
  <c r="A388" i="36"/>
  <c r="A389" i="36"/>
  <c r="A390" i="36"/>
  <c r="A391" i="36"/>
  <c r="A392" i="36"/>
  <c r="A393" i="36"/>
  <c r="A394" i="36"/>
  <c r="A395" i="36"/>
  <c r="A396" i="36"/>
  <c r="A403" i="36"/>
  <c r="A404" i="36"/>
  <c r="A411" i="36"/>
  <c r="A418" i="36"/>
  <c r="A419" i="36"/>
  <c r="A420" i="36"/>
  <c r="A421" i="36"/>
  <c r="A422" i="36"/>
  <c r="A423" i="36"/>
  <c r="A427" i="36"/>
  <c r="A428" i="36"/>
  <c r="A429" i="36"/>
  <c r="A430" i="36"/>
  <c r="A431" i="36"/>
  <c r="A432" i="36"/>
  <c r="A433" i="36"/>
  <c r="A434" i="36"/>
  <c r="A435" i="36"/>
  <c r="A436" i="36"/>
  <c r="A437" i="36"/>
  <c r="A440" i="36"/>
  <c r="A441" i="36"/>
  <c r="A442" i="36"/>
  <c r="A443" i="36"/>
  <c r="A444" i="36"/>
  <c r="A445" i="36"/>
  <c r="A446" i="36"/>
  <c r="A447" i="36"/>
  <c r="A448" i="36"/>
  <c r="A449" i="36"/>
  <c r="A450" i="36"/>
  <c r="A451" i="36"/>
  <c r="A458" i="36"/>
  <c r="A459" i="36"/>
  <c r="A460" i="36"/>
  <c r="A461" i="36"/>
  <c r="A462" i="36"/>
  <c r="A463" i="36"/>
  <c r="A464" i="36"/>
  <c r="A468" i="36"/>
  <c r="A475" i="36"/>
  <c r="A476" i="36"/>
  <c r="A477" i="36"/>
  <c r="A478" i="36"/>
  <c r="A482" i="36"/>
  <c r="A483" i="36"/>
  <c r="A484" i="36"/>
  <c r="A486" i="36"/>
  <c r="A487" i="36"/>
  <c r="A489" i="36"/>
  <c r="A513" i="36"/>
  <c r="A514" i="36"/>
  <c r="A516" i="36"/>
  <c r="A519" i="36"/>
  <c r="A520" i="36"/>
  <c r="A521" i="36"/>
  <c r="A522" i="36"/>
  <c r="A523" i="36"/>
  <c r="A524" i="36"/>
  <c r="A525" i="36"/>
  <c r="A526" i="36"/>
  <c r="A527" i="36"/>
  <c r="A528" i="36"/>
  <c r="A530" i="36"/>
  <c r="A532" i="36"/>
  <c r="A533" i="36"/>
  <c r="A536" i="36"/>
  <c r="A539" i="36"/>
  <c r="A4" i="34" l="1"/>
  <c r="A5" i="34" s="1"/>
  <c r="A6" i="34" s="1"/>
  <c r="A7" i="34" s="1"/>
  <c r="A8" i="34" s="1"/>
  <c r="A9" i="34" s="1"/>
  <c r="A10" i="34" s="1"/>
  <c r="A11" i="34" s="1"/>
  <c r="A12" i="34" s="1"/>
  <c r="A13" i="34" s="1"/>
  <c r="A14" i="34" s="1"/>
  <c r="A15" i="34" s="1"/>
  <c r="A16" i="34" s="1"/>
  <c r="A17" i="34" s="1"/>
  <c r="A18" i="34" s="1"/>
  <c r="A19" i="34" s="1"/>
  <c r="A20" i="34" s="1"/>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93" i="34"/>
  <c r="A94" i="34"/>
  <c r="A95" i="34"/>
  <c r="A96" i="34"/>
  <c r="A97" i="34"/>
  <c r="A98" i="34"/>
  <c r="A99" i="34"/>
</calcChain>
</file>

<file path=xl/sharedStrings.xml><?xml version="1.0" encoding="utf-8"?>
<sst xmlns="http://schemas.openxmlformats.org/spreadsheetml/2006/main" count="1008" uniqueCount="804">
  <si>
    <t>Event Type</t>
  </si>
  <si>
    <t>Log In - Unsuccessful</t>
  </si>
  <si>
    <t>Counter</t>
  </si>
  <si>
    <t>Server</t>
  </si>
  <si>
    <t>Products</t>
  </si>
  <si>
    <t>Purchase ID</t>
  </si>
  <si>
    <t>Tracking Code</t>
  </si>
  <si>
    <t>Pages</t>
  </si>
  <si>
    <t>Site Sections</t>
  </si>
  <si>
    <t>Revenue</t>
  </si>
  <si>
    <t>Units</t>
  </si>
  <si>
    <t xml:space="preserve">State </t>
  </si>
  <si>
    <t>Zip</t>
  </si>
  <si>
    <t>Error Previous Page</t>
  </si>
  <si>
    <t>User Errors</t>
  </si>
  <si>
    <t>Email Campaign Link ID</t>
  </si>
  <si>
    <t>Campaign Channel</t>
  </si>
  <si>
    <t>Internal Campaign</t>
  </si>
  <si>
    <t>Internal Search Term</t>
  </si>
  <si>
    <t>Account Creations</t>
  </si>
  <si>
    <t>Payment Method</t>
  </si>
  <si>
    <t>Product Finding Method</t>
  </si>
  <si>
    <t>Product Features</t>
  </si>
  <si>
    <t>Quickshop vs Normal Flow</t>
  </si>
  <si>
    <t>New vs Return</t>
  </si>
  <si>
    <t>Time of Day</t>
  </si>
  <si>
    <t>Order Number</t>
  </si>
  <si>
    <t>Shipping Information</t>
  </si>
  <si>
    <t>Shipping Method</t>
  </si>
  <si>
    <t>Payment Information</t>
  </si>
  <si>
    <t>Order Review</t>
  </si>
  <si>
    <t>Logins</t>
  </si>
  <si>
    <t>Shipping Zip Code</t>
  </si>
  <si>
    <t>Local Currency</t>
  </si>
  <si>
    <t>Site</t>
  </si>
  <si>
    <t>Country</t>
  </si>
  <si>
    <t>Promo Code</t>
  </si>
  <si>
    <t>Same Shipping and Billing</t>
  </si>
  <si>
    <t>Shipping Country</t>
  </si>
  <si>
    <t>Billing Country</t>
  </si>
  <si>
    <t>Checkout Type</t>
  </si>
  <si>
    <t>User Status</t>
  </si>
  <si>
    <t>Numeric</t>
  </si>
  <si>
    <t>Currency Code</t>
  </si>
  <si>
    <t>Page Type</t>
  </si>
  <si>
    <t>Sub Category</t>
  </si>
  <si>
    <t>Category</t>
  </si>
  <si>
    <t>Category ID</t>
  </si>
  <si>
    <t>Currency</t>
  </si>
  <si>
    <t>Merchandising Category</t>
  </si>
  <si>
    <t>Gender</t>
  </si>
  <si>
    <t>Type</t>
  </si>
  <si>
    <t>Text String</t>
  </si>
  <si>
    <t>Pref Card Used</t>
  </si>
  <si>
    <t>Share Twitter</t>
  </si>
  <si>
    <t>Share Facebook</t>
  </si>
  <si>
    <t>Share - Email to Friend</t>
  </si>
  <si>
    <t>Account Creation - Unsuccessful</t>
  </si>
  <si>
    <t>Cart Value</t>
  </si>
  <si>
    <t>Email SU - MA kids</t>
  </si>
  <si>
    <t>Email SU - MA Gilly</t>
  </si>
  <si>
    <t>SMS UNSUB</t>
  </si>
  <si>
    <t>Page Name</t>
  </si>
  <si>
    <t>Previous Page</t>
  </si>
  <si>
    <t>Number of Searches</t>
  </si>
  <si>
    <t>Day of Week</t>
  </si>
  <si>
    <t>Check Out FAQ</t>
  </si>
  <si>
    <t>Shipping City</t>
  </si>
  <si>
    <t>Check Out Edit/Remove</t>
  </si>
  <si>
    <t xml:space="preserve">Visit Number </t>
  </si>
  <si>
    <t>Model View</t>
  </si>
  <si>
    <t>Errors</t>
  </si>
  <si>
    <t>Model View Detail</t>
  </si>
  <si>
    <t>JS File Version</t>
  </si>
  <si>
    <t>Page URL</t>
  </si>
  <si>
    <t>Search Phrase</t>
  </si>
  <si>
    <t>Search Results</t>
  </si>
  <si>
    <t>PDP Collection ID</t>
  </si>
  <si>
    <t>PURCHASED FROM</t>
  </si>
  <si>
    <t>Page Viewed %</t>
  </si>
  <si>
    <t>A/B Test1</t>
  </si>
  <si>
    <t>Billing City</t>
  </si>
  <si>
    <t>Preferred Store</t>
  </si>
  <si>
    <t>Email Sign Up</t>
  </si>
  <si>
    <t>Shipping State</t>
  </si>
  <si>
    <t>Email Opt Outs</t>
  </si>
  <si>
    <t>Units Added</t>
  </si>
  <si>
    <t>Variable</t>
  </si>
  <si>
    <t>Product Views</t>
  </si>
  <si>
    <t>Cart Opens</t>
  </si>
  <si>
    <t>Cart Adds</t>
  </si>
  <si>
    <t>Cart Views</t>
  </si>
  <si>
    <t>Orders</t>
  </si>
  <si>
    <t>Checkouts</t>
  </si>
  <si>
    <t>Used For</t>
  </si>
  <si>
    <t>Internal Search</t>
  </si>
  <si>
    <t>Internal Null Search</t>
  </si>
  <si>
    <t>search term: shirt</t>
  </si>
  <si>
    <t>search term: keystone</t>
  </si>
  <si>
    <t>Fired on Step 2 of Registration</t>
  </si>
  <si>
    <t>Tried to Register again. Got to Step 2, selection at least one option from each section, but the 'Save' button wouldn't activate. Eventually clicked the 'continue shopping' link, and after page_load the header indicated I was still logged in. Signed out then back in and the options I had checked on Step 2 were not selected in my profile. Finally got registratration Step 2 to save as long as I didn't check the 'Text' box.</t>
  </si>
  <si>
    <t>Went to the Change Address page in the Profile section. Updated address, but when I clicked SAVE two page tags fired, with all the same info except for the Previous Page prop, where the second tag listed the Address page.</t>
  </si>
  <si>
    <t>via Footer</t>
  </si>
  <si>
    <t>Note</t>
  </si>
  <si>
    <t>During Email Sign-up in Footer; didn't see this populated during email opt-in during Registration</t>
  </si>
  <si>
    <t xml:space="preserve">Email Unsubscribes </t>
  </si>
  <si>
    <t>Email SU - Hollister</t>
  </si>
  <si>
    <t>Email SU - Abercrombie</t>
  </si>
  <si>
    <t>during Step 2 of Registation process; when opting in via Profile section; fires when opting in via footer. Also fires when you simply adjust the frequency of the emails in the Profile section (see issues).</t>
  </si>
  <si>
    <t>SMS SU - Abercrombie</t>
  </si>
  <si>
    <t>SMS SU - Hollister</t>
  </si>
  <si>
    <t>SMS SU - Gilly</t>
  </si>
  <si>
    <t>An Event fires when you opt-in for email on the My Info-Email&amp;Phone page in the Profile section. What is weird is the Sign-up Event also fires if you change the frequency of an email from Weekly to Monthly. Fires even if you choose the same frequency option.</t>
  </si>
  <si>
    <t>An Event fires when you opt-in for SMS, even if you opt-in to an option you are already signed up for. Also, the Unsub Event will trigger if you click the Unsub option even if you were never opted in to begin with.</t>
  </si>
  <si>
    <t>Product View - Custom</t>
  </si>
  <si>
    <t>Quick View - Product View</t>
  </si>
  <si>
    <t>Pages Not Found</t>
  </si>
  <si>
    <t>Quick Shop/View fires</t>
  </si>
  <si>
    <t>Different # for Abercrombie, Hollister, Gilly's</t>
  </si>
  <si>
    <t>Browse or Non-Browse</t>
  </si>
  <si>
    <t>prodView</t>
  </si>
  <si>
    <t>scOpen</t>
  </si>
  <si>
    <t>scAdd</t>
  </si>
  <si>
    <t>scView</t>
  </si>
  <si>
    <t>scCheckout</t>
  </si>
  <si>
    <t>s.products=;prodId;units;revenue</t>
  </si>
  <si>
    <t>purchase</t>
  </si>
  <si>
    <t>event1</t>
  </si>
  <si>
    <t>event2</t>
  </si>
  <si>
    <t>event3</t>
  </si>
  <si>
    <t>event4</t>
  </si>
  <si>
    <t>event5</t>
  </si>
  <si>
    <t>event6</t>
  </si>
  <si>
    <t>event7</t>
  </si>
  <si>
    <t>event8</t>
  </si>
  <si>
    <t>event9</t>
  </si>
  <si>
    <t>event10</t>
  </si>
  <si>
    <t>event11</t>
  </si>
  <si>
    <t>event12</t>
  </si>
  <si>
    <t>event13</t>
  </si>
  <si>
    <t>event14</t>
  </si>
  <si>
    <t>event15</t>
  </si>
  <si>
    <t>event16</t>
  </si>
  <si>
    <t>event17</t>
  </si>
  <si>
    <t>event18</t>
  </si>
  <si>
    <t>event19</t>
  </si>
  <si>
    <t>event20</t>
  </si>
  <si>
    <t>event21</t>
  </si>
  <si>
    <t>event22</t>
  </si>
  <si>
    <t>event23</t>
  </si>
  <si>
    <t>event24</t>
  </si>
  <si>
    <t>event25</t>
  </si>
  <si>
    <t>event26</t>
  </si>
  <si>
    <t>event27</t>
  </si>
  <si>
    <t>event28</t>
  </si>
  <si>
    <t>event29</t>
  </si>
  <si>
    <t>event30</t>
  </si>
  <si>
    <t>event31</t>
  </si>
  <si>
    <t>event32</t>
  </si>
  <si>
    <t>event33</t>
  </si>
  <si>
    <t>event34</t>
  </si>
  <si>
    <t>event35</t>
  </si>
  <si>
    <t>event36</t>
  </si>
  <si>
    <t>event37</t>
  </si>
  <si>
    <t>event38</t>
  </si>
  <si>
    <t>event39</t>
  </si>
  <si>
    <t>event40</t>
  </si>
  <si>
    <t>event41</t>
  </si>
  <si>
    <t>event42</t>
  </si>
  <si>
    <t>event43</t>
  </si>
  <si>
    <t>event44</t>
  </si>
  <si>
    <t>event45</t>
  </si>
  <si>
    <t>event46</t>
  </si>
  <si>
    <t>event47</t>
  </si>
  <si>
    <t>event48</t>
  </si>
  <si>
    <t>event49</t>
  </si>
  <si>
    <t>event50</t>
  </si>
  <si>
    <t>event51</t>
  </si>
  <si>
    <t>event52</t>
  </si>
  <si>
    <t>event53</t>
  </si>
  <si>
    <t>event54</t>
  </si>
  <si>
    <t>event55</t>
  </si>
  <si>
    <t>event56</t>
  </si>
  <si>
    <t>event57</t>
  </si>
  <si>
    <t>event58</t>
  </si>
  <si>
    <t>event59</t>
  </si>
  <si>
    <t>event60</t>
  </si>
  <si>
    <t>event61</t>
  </si>
  <si>
    <t>event62</t>
  </si>
  <si>
    <t>event63</t>
  </si>
  <si>
    <t>event64</t>
  </si>
  <si>
    <t>event65</t>
  </si>
  <si>
    <t>event66</t>
  </si>
  <si>
    <t>event67</t>
  </si>
  <si>
    <t>event68</t>
  </si>
  <si>
    <t>event69</t>
  </si>
  <si>
    <t>event70</t>
  </si>
  <si>
    <t>event71</t>
  </si>
  <si>
    <t>event72</t>
  </si>
  <si>
    <t>event73</t>
  </si>
  <si>
    <t>event74</t>
  </si>
  <si>
    <t>event75</t>
  </si>
  <si>
    <t>event76</t>
  </si>
  <si>
    <t>event77</t>
  </si>
  <si>
    <t>event78</t>
  </si>
  <si>
    <t>event79</t>
  </si>
  <si>
    <t>event80</t>
  </si>
  <si>
    <t>products</t>
  </si>
  <si>
    <t>purchaseID</t>
  </si>
  <si>
    <t>state</t>
  </si>
  <si>
    <t>zip</t>
  </si>
  <si>
    <t>campaign</t>
  </si>
  <si>
    <t>eVar1</t>
  </si>
  <si>
    <t>eVar2</t>
  </si>
  <si>
    <t>eVar3</t>
  </si>
  <si>
    <t>eVar4</t>
  </si>
  <si>
    <t>eVar5</t>
  </si>
  <si>
    <t>eVar6</t>
  </si>
  <si>
    <t>eVar7</t>
  </si>
  <si>
    <t>eVar8</t>
  </si>
  <si>
    <t>eVar9</t>
  </si>
  <si>
    <t>eVar10</t>
  </si>
  <si>
    <t>eVar11</t>
  </si>
  <si>
    <t>eVar12</t>
  </si>
  <si>
    <t>eVar13</t>
  </si>
  <si>
    <t>eVar14</t>
  </si>
  <si>
    <t>eVar15</t>
  </si>
  <si>
    <t>eVar16</t>
  </si>
  <si>
    <t>eVar17</t>
  </si>
  <si>
    <t>eVar18</t>
  </si>
  <si>
    <t>eVar19</t>
  </si>
  <si>
    <t>eVar20</t>
  </si>
  <si>
    <t>eVar21</t>
  </si>
  <si>
    <t>eVar22</t>
  </si>
  <si>
    <t>eVar23</t>
  </si>
  <si>
    <t>eVar24</t>
  </si>
  <si>
    <t>eVar25</t>
  </si>
  <si>
    <t>eVar26</t>
  </si>
  <si>
    <t>eVar27</t>
  </si>
  <si>
    <t>eVar28</t>
  </si>
  <si>
    <t>eVar29</t>
  </si>
  <si>
    <t>eVar30</t>
  </si>
  <si>
    <t>eVar31</t>
  </si>
  <si>
    <t>eVar32</t>
  </si>
  <si>
    <t>eVar33</t>
  </si>
  <si>
    <t>eVar34</t>
  </si>
  <si>
    <t>eVar35</t>
  </si>
  <si>
    <t>eVar36</t>
  </si>
  <si>
    <t>eVar37</t>
  </si>
  <si>
    <t>eVar38</t>
  </si>
  <si>
    <t>eVar39</t>
  </si>
  <si>
    <t>eVar40</t>
  </si>
  <si>
    <t>eVar41</t>
  </si>
  <si>
    <t>eVar42</t>
  </si>
  <si>
    <t>eVar43</t>
  </si>
  <si>
    <t>eVar44</t>
  </si>
  <si>
    <t>eVar45</t>
  </si>
  <si>
    <t>eVar46</t>
  </si>
  <si>
    <t>eVar47</t>
  </si>
  <si>
    <t>eVar48</t>
  </si>
  <si>
    <t>eVar49</t>
  </si>
  <si>
    <t>eVar50</t>
  </si>
  <si>
    <t>eVar51</t>
  </si>
  <si>
    <t>eVar52</t>
  </si>
  <si>
    <t>eVar53</t>
  </si>
  <si>
    <t>eVar54</t>
  </si>
  <si>
    <t>eVar55</t>
  </si>
  <si>
    <t>eVar56</t>
  </si>
  <si>
    <t>eVar57</t>
  </si>
  <si>
    <t>eVar58</t>
  </si>
  <si>
    <t>eVar59</t>
  </si>
  <si>
    <t>eVar60</t>
  </si>
  <si>
    <t>eVar61</t>
  </si>
  <si>
    <t>eVar62</t>
  </si>
  <si>
    <t>eVar63</t>
  </si>
  <si>
    <t>eVar64</t>
  </si>
  <si>
    <t>eVar65</t>
  </si>
  <si>
    <t>eVar66</t>
  </si>
  <si>
    <t>eVar67</t>
  </si>
  <si>
    <t>eVar68</t>
  </si>
  <si>
    <t>eVar69</t>
  </si>
  <si>
    <t>eVar70</t>
  </si>
  <si>
    <t>eVar71</t>
  </si>
  <si>
    <t>eVar72</t>
  </si>
  <si>
    <t>eVar73</t>
  </si>
  <si>
    <t>eVar74</t>
  </si>
  <si>
    <t>eVar75</t>
  </si>
  <si>
    <t>pageName</t>
  </si>
  <si>
    <t>channel</t>
  </si>
  <si>
    <t>server</t>
  </si>
  <si>
    <t>pageType</t>
  </si>
  <si>
    <t>prop1</t>
  </si>
  <si>
    <t>prop2</t>
  </si>
  <si>
    <t>prop3</t>
  </si>
  <si>
    <t>prop4</t>
  </si>
  <si>
    <t>prop5</t>
  </si>
  <si>
    <t>prop6</t>
  </si>
  <si>
    <t>prop7</t>
  </si>
  <si>
    <t>prop8</t>
  </si>
  <si>
    <t>prop9</t>
  </si>
  <si>
    <t>prop10</t>
  </si>
  <si>
    <t>prop11</t>
  </si>
  <si>
    <t>prop12</t>
  </si>
  <si>
    <t>prop13</t>
  </si>
  <si>
    <t>prop14</t>
  </si>
  <si>
    <t>prop15</t>
  </si>
  <si>
    <t>prop16</t>
  </si>
  <si>
    <t>prop17</t>
  </si>
  <si>
    <t>prop18</t>
  </si>
  <si>
    <t>prop19</t>
  </si>
  <si>
    <t>prop20</t>
  </si>
  <si>
    <t>prop21</t>
  </si>
  <si>
    <t>prop22</t>
  </si>
  <si>
    <t>prop23</t>
  </si>
  <si>
    <t>prop24</t>
  </si>
  <si>
    <t>prop25</t>
  </si>
  <si>
    <t>prop26</t>
  </si>
  <si>
    <t>prop27</t>
  </si>
  <si>
    <t>prop28</t>
  </si>
  <si>
    <t>prop29</t>
  </si>
  <si>
    <t>prop30</t>
  </si>
  <si>
    <t>prop31</t>
  </si>
  <si>
    <t>prop32</t>
  </si>
  <si>
    <t>prop33</t>
  </si>
  <si>
    <t>prop34</t>
  </si>
  <si>
    <t>prop35</t>
  </si>
  <si>
    <t>prop36</t>
  </si>
  <si>
    <t>prop37</t>
  </si>
  <si>
    <t>prop38</t>
  </si>
  <si>
    <t>prop39</t>
  </si>
  <si>
    <t>prop40</t>
  </si>
  <si>
    <t>prop41</t>
  </si>
  <si>
    <t>prop42</t>
  </si>
  <si>
    <t>prop43</t>
  </si>
  <si>
    <t>prop44</t>
  </si>
  <si>
    <t>prop45</t>
  </si>
  <si>
    <t>prop46</t>
  </si>
  <si>
    <t>prop47</t>
  </si>
  <si>
    <t>prop48</t>
  </si>
  <si>
    <t>prop49</t>
  </si>
  <si>
    <t>prop50</t>
  </si>
  <si>
    <t>hier1</t>
  </si>
  <si>
    <t>Notes</t>
  </si>
  <si>
    <t>Click Color Swatches</t>
  </si>
  <si>
    <t>See Issues #6</t>
  </si>
  <si>
    <t>Where Found</t>
  </si>
  <si>
    <t>See Issues #5</t>
  </si>
  <si>
    <t>Profile - email settings</t>
  </si>
  <si>
    <t>during Step 2 of Registation process; Profile - email settings</t>
  </si>
  <si>
    <t>See Issues #4</t>
  </si>
  <si>
    <t>When you select the 'No emails/Unsubscribe' option from the dropdown menu on the Profile - Email &amp; Phone page, then hit the Submit button Event4 (Email Unsubscribes) fires. The issues are twofold: 1) You don't event need to be subscribed to have the event fire. 2) It fires once, regardless if you Unsub from one brand's email for from multiple brands. 3) No record is made of which brand email you are unsubsribing from, even though there are seperate Events for each Brand signup.</t>
  </si>
  <si>
    <t>See Issues #7</t>
  </si>
  <si>
    <t>Registration process</t>
  </si>
  <si>
    <t>See Issues #8</t>
  </si>
  <si>
    <t>Click 'Quick View' over item on Product Grid page</t>
  </si>
  <si>
    <t>Color selected in Product Slider</t>
  </si>
  <si>
    <t>Mens Category landing page. Selected color from slider.</t>
  </si>
  <si>
    <t>Set as a link_o, where linkname is 'slider'.</t>
  </si>
  <si>
    <t>Click 'Quick View' over item on Product Grid page; on Product Detail page when hover over product shot and a Magnigfying view activates (only fires on hover once per page view), fires every time you click on the magnify view;</t>
  </si>
  <si>
    <t>Quick View Product Overlay; On Product Detail page Magnify overlay;</t>
  </si>
  <si>
    <t>Event37 fires on a click of a color swatch on the Quick View overlay, and the Products string is populated with the item#. A click on the square of color fires a single tag correctly. But when you click on the arrow of the color dropdown list it also fires the Event, with an empty Products string. When you select a color from the dropdown two tags fire, on with the correct Event# and Products string, but the second has the Event# with an empty Products string. The Event should NOT fire on the dropdown arrow, and only one tag should fire for the list selection. Odd that the clicks of Color Swatches on the regular Product View page are not recorded. This issue does not occur on the Product Details page Magnify overlay.</t>
  </si>
  <si>
    <t>fires as part of Products String when adding from Product Details page.</t>
  </si>
  <si>
    <t>From A&amp;F Looks page, click on 'Modal View' in Products section.</t>
  </si>
  <si>
    <t>On the A&amp;F Looks pages within the Products sections there is sometimes the option for 'Product View' and 'Modal View'. For some labeled 'Product View' prop15 is capturing 'Modal View'.</t>
  </si>
  <si>
    <t>On the A&amp;F Looks pages within the Products sections there is Twitter button. Pressing this fires an exit link, but not the Event50 Share Twitter event, but it does populate prop15 and eVar73 with 'Modal View'.</t>
  </si>
  <si>
    <t>Set as a link_o. See Issues #9, #10</t>
  </si>
  <si>
    <t xml:space="preserve">from Product Detail page; Top Nav Wish List dropdown; </t>
  </si>
  <si>
    <t>Set as a link_o. See Issues #9, #10, #11</t>
  </si>
  <si>
    <t>Removing an item from the Wish list via the Top Nav Wish List dropdown fires a link_o with prop15 set to 'remove wishlist', this also fires when the Add to Bag link on this dropdown is clicked (as the item is removed/transferred to the shopping cart). But if you click the 'remove' link on the Wish List Details page no tag is fired for prop15.</t>
  </si>
  <si>
    <t>Clicked 'Add to Wish List' on Product Details page; 'Modal View' and 'Product View' options on A&amp;F Looks page; click on item from the Top Nav Wish List dropdown - Add to Bag, Edit ; clicking Print buttons;</t>
  </si>
  <si>
    <t>From Wish List Details page;</t>
  </si>
  <si>
    <t>See Isses #12</t>
  </si>
  <si>
    <t>When the 'Send' button is clicked on the Wish List Details page to Share the item via email Event51 fires even if there is an error with the form fields which prevents the email from sending.</t>
  </si>
  <si>
    <t>Share item on Wish List Details page</t>
  </si>
  <si>
    <t>The Share Facebook Event49 fires on button click, not on successful share. Ideally you would want this to fire on the success event, not the intent event.</t>
  </si>
  <si>
    <t>When the Share Facebook/Twitter Events(49,50) fire, an additional Page tag fires also. Both the link_e and the page tag contain the Event and prop15 values.</t>
  </si>
  <si>
    <t>eVar15=share facebook' recorded at same time. See Issues #13, #14.</t>
  </si>
  <si>
    <t>On the Profile - About Me page when you click the Submit button a page tag fires(sometimes two page tags would fire) with nothing more than what appears to be the same info than the original page_load tag.</t>
  </si>
  <si>
    <t>in conjunction with Event33; fires for each field with an error</t>
  </si>
  <si>
    <t>fires on forms with fields which have bad data; will fire for each field with an issue, so can fire numerous times for a single Submit click.</t>
  </si>
  <si>
    <t xml:space="preserve">On the Profile - Address Book page when you click the Save the page will reload and fire two separate page tags. The differenc in the tag is eVar64 (Previous Page) and the first will have ClickMap data. </t>
  </si>
  <si>
    <t>fire on first step of Checkout process</t>
  </si>
  <si>
    <t>Checkout Overlay</t>
  </si>
  <si>
    <t>Gift Box on Checkout</t>
  </si>
  <si>
    <t>Shipping Type on checkout</t>
  </si>
  <si>
    <t>ID#?</t>
  </si>
  <si>
    <t>s_vi</t>
  </si>
  <si>
    <t>fire on second step of Checkout process</t>
  </si>
  <si>
    <t>during checkout</t>
  </si>
  <si>
    <t>Event5 fired on Registration click even though there was an error with a field requirement. Only recorded this Event during the first try, once I logged out subsequent registrations during the same Vist didn't record this Event. Tried again later, but found this to be inconsistent.</t>
  </si>
  <si>
    <t>Did not capture 'Share Location' on Find a Store page</t>
  </si>
  <si>
    <t>Issues</t>
  </si>
  <si>
    <t>Abercrombie &amp; Fitch Events</t>
  </si>
  <si>
    <t>no data</t>
  </si>
  <si>
    <t>an:us:womens</t>
  </si>
  <si>
    <t>When looking at a page at the Category (prop1) level, prop2 does not include the country code. Example: Womens Landing page 'prop1=anf:us:womens', 'prop2=anf:womens'. But if you drill down into a page within this Category: Womens&gt;New Arrivals page 'prop1=anf:us:womens', 'prop2=and:us:womens:new arrivals'; note the inclusion of the country code in the second prop2 version.</t>
  </si>
  <si>
    <t>See Issues #17</t>
  </si>
  <si>
    <t>numeric id</t>
  </si>
  <si>
    <t>See Issues #18</t>
  </si>
  <si>
    <t>Language ID</t>
  </si>
  <si>
    <t>Parent Category ID</t>
  </si>
  <si>
    <t xml:space="preserve">When looking at the Product Catalog prop6 seemed to indicate a Category ID# and prop7 a Parent Category ID#. Prop7 was populated when you get to the third level (womens&gt;tops&gt;tanks). There was inconsistency as to what ID# were captured at each level. Example of drill down: Womens Main page - prop6=12203; Womens&gt;Tops - prop6=12275, prop7=12275; Womens&gt;Tops&gt;Tees &amp; Tanks - prop6=12270, prop7=12275; Womens&gt;Tops&gt;Tees &amp; Tanks&gt;Tanks - prop6=79122, prop7=12275. </t>
  </si>
  <si>
    <t>=s.prop1</t>
  </si>
  <si>
    <t>Previous Page Name Global</t>
  </si>
  <si>
    <t>Not always available in query string. Not a user friendly value - English is '-1'</t>
  </si>
  <si>
    <t>count of results; 'no search results' if zero</t>
  </si>
  <si>
    <t>Visit Number</t>
  </si>
  <si>
    <t>getVisitNumber()</t>
  </si>
  <si>
    <t>Not capturing Shares on Experience A&amp;F Video</t>
  </si>
  <si>
    <t>Where found</t>
  </si>
  <si>
    <t>Abercrombie &amp; Fitch Traffic Variables</t>
  </si>
  <si>
    <t>s.eVar7 = $.cookie('langABTest');</t>
  </si>
  <si>
    <t>s.eVar13=s.getQueryParam('icmp')</t>
  </si>
  <si>
    <t>Recipient ID</t>
  </si>
  <si>
    <t>Abercrombie &amp; Fitch Event Variables</t>
  </si>
  <si>
    <t>Sub-domain, theclub.abercrombie.com, has the data going into the same report suite as abercrombie.com. Yet it uses separate events for Registration and Logins.</t>
  </si>
  <si>
    <t>The A@F Club landing page has 3 'tabs' - Sign In, Join, Benefits. Each tab fires a separate page tag when clicked, yet the only thing which changes is a small area in the center of the page. This tagging setup can cause some challenges and confusion with reporting. Example: If a visitor comes to the page (defaults to Sign In tab) and clicks on the Benefits tab then leaves the site, they are no longer considered a Bounce as two page tags have fired. Most people would not reasonably consider these tabs seperate 'pages', so their is a high potential for confusion and misinterpretation on the metrics.</t>
  </si>
  <si>
    <t>None of the Navigational links are tagged. This is missed oppurtunity to easily learn the popularity and usefullness of the navigation design. It also hampers the opportunity to build page heat maps.</t>
  </si>
  <si>
    <t>internal campaign; external campaign; browse</t>
  </si>
  <si>
    <t>parsed into 1/2 hour increments</t>
  </si>
  <si>
    <t>s.getNewRepeat()</t>
  </si>
  <si>
    <t>s.purchaseID</t>
  </si>
  <si>
    <t>Author Code</t>
  </si>
  <si>
    <t>s.getQueryParam('authcode')</t>
  </si>
  <si>
    <t>Visitor ID</t>
  </si>
  <si>
    <t>s.getPercentPageViewed()</t>
  </si>
  <si>
    <t>Time to Complete Purchase</t>
  </si>
  <si>
    <t xml:space="preserve">From scCheckout to Purchase events. </t>
  </si>
  <si>
    <t>s.getVisitNum()</t>
  </si>
  <si>
    <t xml:space="preserve">                                /* SiteCatalyst code version: H.22.1.</t>
  </si>
  <si>
    <t>Copyright 1996-2011 Adobe, Inc. All Rights Reserved</t>
  </si>
  <si>
    <t>More info available at http://www.omniture.com */</t>
  </si>
  <si>
    <t>/************************ ADDITIONAL FEATURES ************************</t>
  </si>
  <si>
    <t xml:space="preserve">     Plugins</t>
  </si>
  <si>
    <t>*/</t>
  </si>
  <si>
    <t>var s_account="afabercrombieprod";</t>
  </si>
  <si>
    <t>var s_domain=window.location.host;</t>
  </si>
  <si>
    <t>if(s_domain.indexOf('m.abercrombie.com')&gt;-1)</t>
  </si>
  <si>
    <t xml:space="preserve">        s_account="afabercrombiemobileprod";</t>
  </si>
  <si>
    <t xml:space="preserve">        </t>
  </si>
  <si>
    <t>var s=s_gi(s_account)</t>
  </si>
  <si>
    <t>/************************** CONFIG SECTION **************************/</t>
  </si>
  <si>
    <t>/* You may add or alter any code config here. */</t>
  </si>
  <si>
    <t>/* Conversion Config */</t>
  </si>
  <si>
    <t>s.currencyCode="USD"</t>
  </si>
  <si>
    <t>/* Link Tracking Config */</t>
  </si>
  <si>
    <t>s.trackDownloadLinks=true</t>
  </si>
  <si>
    <t>s.trackExternalLinks=true</t>
  </si>
  <si>
    <t>s.trackInlineStats=true</t>
  </si>
  <si>
    <t>s.linkDownloadFileTypes="exe,zip,wav,mp3,mov,mpg,avi,wmv,pdf,doc,docx,xls,xlsx,ppt,pptx"</t>
  </si>
  <si>
    <t>s.linkInternalFilters="javascript:,abercrombie."</t>
  </si>
  <si>
    <t>s.linkLeaveQueryString=false</t>
  </si>
  <si>
    <t>s.linkTrackVars="eVar1"</t>
  </si>
  <si>
    <t>s.linkTrackEvents="None"</t>
  </si>
  <si>
    <t>/* Plugin Config */</t>
  </si>
  <si>
    <t>s.usePlugins=true</t>
  </si>
  <si>
    <t>s.successfulSearchEvent                 = 'event1';</t>
  </si>
  <si>
    <t>s.nullSearchEvent                       = 'event2';</t>
  </si>
  <si>
    <t>s.searchTermVariable                  = 'eVar14';</t>
  </si>
  <si>
    <t>s._channelPattern="Email|EMM&gt;Paid Search|PDS&gt;Facebook|fb&gt;Twitter|TW&gt;SMS|SMS";</t>
  </si>
  <si>
    <t>/* Optional config variables Dynamic Link IDs */</t>
  </si>
  <si>
    <t>function s_getObjectID(o) {</t>
  </si>
  <si>
    <t>/*</t>
  </si>
  <si>
    <t xml:space="preserve"> * Utility Function: split v1.5 (JS 1.0 compatible)</t>
  </si>
  <si>
    <t xml:space="preserve"> */</t>
  </si>
  <si>
    <t>s.split=new Function("l","d",""</t>
  </si>
  <si>
    <t>+"++]=l.substring(0,i);l=l.substring(i+d.length);}return a");</t>
  </si>
  <si>
    <t xml:space="preserve">        var m=(!(s._dynamicObjectIDs_URLMatch))?s.split(s._dynamicObjectIDs_URLMatch,','):'',n=!(!(s._dynamicObjectIDs_Include)),v=s.split(s._dynamicObjectIDs_RemoveQSP,','),w,j,k=true,ID=o.href;</t>
  </si>
  <si>
    <t xml:space="preserve">        if(m.length&gt;0)</t>
  </si>
  <si>
    <t xml:space="preserve">                for(j=0;j&lt;m.length&amp;&amp;k;j++){</t>
  </si>
  <si>
    <t xml:space="preserve">                        k=((!n&amp;&amp;ID.indexOf(m[j])&lt;0)||(n&amp;&amp;ID.indexOf(m[j])&gt;-1));</t>
  </si>
  <si>
    <t xml:space="preserve">                        if(!k)ID='';</t>
  </si>
  <si>
    <t xml:space="preserve">                }</t>
  </si>
  <si>
    <t xml:space="preserve">        for(w=0;w&lt;v.length;w++){</t>
  </si>
  <si>
    <t xml:space="preserve">                ID=ID.replace(new RegExp('&amp;'+v[w]+'=[^&amp;]*','i'),'');ID=ID.replace(new RegExp('\\?'+v[w]+'=[^&amp;]*&amp;','i'),'?');</t>
  </si>
  <si>
    <t xml:space="preserve">        } </t>
  </si>
  <si>
    <t xml:space="preserve">        return ID;}</t>
  </si>
  <si>
    <t>s.getObjectID=s_getObjectID;</t>
  </si>
  <si>
    <t>s._dynamicObjectIDs_URLMatch = '' // Default ''</t>
  </si>
  <si>
    <t>s._dynamicObjectIDs_Include = false // Default false</t>
  </si>
  <si>
    <t>s._dynamicObjectIDs_RemoveQSP = 'catalogId,storeId' //Default ''</t>
  </si>
  <si>
    <t>function s_doPlugins(s) {</t>
  </si>
  <si>
    <t xml:space="preserve">        /* Add calls to plugins here */</t>
  </si>
  <si>
    <t xml:space="preserve">    /* error Page Anaylysis */          </t>
  </si>
  <si>
    <t xml:space="preserve">    s.prevPage=s.getPreviousValue(s.pageName,"prevPage");</t>
  </si>
  <si>
    <t xml:space="preserve">    if(s.pageName=="404 error page"){</t>
  </si>
  <si>
    <t xml:space="preserve">        s.prop12=s.prevPage;</t>
  </si>
  <si>
    <t xml:space="preserve">    }</t>
  </si>
  <si>
    <t xml:space="preserve">    /* Campaign Tracking */</t>
  </si>
  <si>
    <t xml:space="preserve">        s.channelManager('mid,cmp,utm_campaign','','sc_cm');</t>
  </si>
  <si>
    <t xml:space="preserve">        if(s._channel=="Typed/Bookmarked" || (s._campaign &amp;&amp; s._campaign.indexOf('paypal')&gt;-1))</t>
  </si>
  <si>
    <t xml:space="preserve">                s._channel=s._keywords=s._campaign="";</t>
  </si>
  <si>
    <t xml:space="preserve">        s.campaign=s._campaign;</t>
  </si>
  <si>
    <t xml:space="preserve">        s.eVar31=s._keywords;</t>
  </si>
  <si>
    <t xml:space="preserve">        s.eVar12=s._channel;</t>
  </si>
  <si>
    <t xml:space="preserve">        if(s._channel=="Natural Search")</t>
  </si>
  <si>
    <t xml:space="preserve">                s.campaign="seo:"+s._campaign;</t>
  </si>
  <si>
    <t xml:space="preserve">        if(s._channel=="Other Natural Referrers")</t>
  </si>
  <si>
    <t xml:space="preserve">                s.campaign="nsref:"+s._campaign;</t>
  </si>
  <si>
    <t xml:space="preserve">    if (!s.eVar10) {s.eVar10=s.getQueryParam('linkid');</t>
  </si>
  <si>
    <t xml:space="preserve">                s.eVar10=s.getValOnce(s.eVar10, 's_linkid',0)}</t>
  </si>
  <si>
    <t xml:space="preserve">    if (!s.eVar11) {s.eVar11=s.getQueryParam('vid');</t>
  </si>
  <si>
    <t xml:space="preserve">                s.eVar11=s.getValOnce(s.eVar11, 's_vid',0)}</t>
  </si>
  <si>
    <t xml:space="preserve">    /* Internal Campaigns */</t>
  </si>
  <si>
    <t xml:space="preserve">    if(!s.eVar13)</t>
  </si>
  <si>
    <t xml:space="preserve">        s.eVar13=s.getQueryParam('icmp')</t>
  </si>
  <si>
    <t xml:space="preserve">    /* Internal Search */</t>
  </si>
  <si>
    <t xml:space="preserve">        if(s.eVar14) s.eVar14=s.eVar14.toLowerCase()</t>
  </si>
  <si>
    <t xml:space="preserve">        /*dedup int search events*/</t>
  </si>
  <si>
    <t xml:space="preserve">        var t_search=s.getValOnce(s[s.searchTermVariable],'ev14',0)</t>
  </si>
  <si>
    <t xml:space="preserve">        if(t_search=='')</t>
  </si>
  <si>
    <t xml:space="preserve">        {       </t>
  </si>
  <si>
    <t xml:space="preserve">                var a=s.split(s.events,',');</t>
  </si>
  <si>
    <t xml:space="preserve">                var e='';</t>
  </si>
  <si>
    <t xml:space="preserve">                for(var i = 0; i &lt; a.length ; i++ )</t>
  </si>
  <si>
    <t xml:space="preserve">                {</t>
  </si>
  <si>
    <t xml:space="preserve">                        if(a[i] == s.successfulSearchEvent)</t>
  </si>
  <si>
    <t xml:space="preserve">                                continue;</t>
  </si>
  <si>
    <t xml:space="preserve">                        else if(a[i] == s.nullSearchEvent)</t>
  </si>
  <si>
    <t xml:space="preserve">                        else</t>
  </si>
  <si>
    <t xml:space="preserve">                                e += a[i]?a[i]+',':a[i];</t>
  </si>
  <si>
    <t xml:space="preserve">                s.events=e.substring(0,e.length-1);</t>
  </si>
  <si>
    <t xml:space="preserve">        }</t>
  </si>
  <si>
    <t xml:space="preserve">        else</t>
  </si>
  <si>
    <t xml:space="preserve">        {</t>
  </si>
  <si>
    <t xml:space="preserve">                if(!s.products)</t>
  </si>
  <si>
    <t xml:space="preserve">                        s.products=';';</t>
  </si>
  <si>
    <t xml:space="preserve">       if ((s.eVar14) &amp;&amp; (s.eVar14.indexOf('[trigger]') &gt; -1))</t>
  </si>
  <si>
    <t xml:space="preserve">          { s.eVar20=s.eVar14.substring(s.eVar14.indexOf('[trigger]')+9,s.eVar14.length);</t>
  </si>
  <si>
    <t xml:space="preserve">            s.eVar14="";</t>
  </si>
  <si>
    <t xml:space="preserve">          }</t>
  </si>
  <si>
    <t xml:space="preserve">    /* Automate Finding Method eVar if not set*/</t>
  </si>
  <si>
    <t xml:space="preserve">        if(s.getQueryParam('search-field')||s.getQueryParam('search-field','',document.referrer)){</t>
  </si>
  <si>
    <t xml:space="preserve">                s.eVar22='internal search';</t>
  </si>
  <si>
    <t xml:space="preserve">                s.eVar5='Non-Browse';</t>
  </si>
  <si>
    <t xml:space="preserve">                //s.eVar13='Non-IntCmp';</t>
  </si>
  <si>
    <t xml:space="preserve">                s.linkTrackVars=s.apl(s.linkTrackVars,"eVar22,eVar13,eVar14,eVar15,eVar16,eVar17,eVar18,eVar19,eVar20",",",1);</t>
  </si>
  <si>
    <t xml:space="preserve">        } else if(s.eVar5){</t>
  </si>
  <si>
    <t xml:space="preserve">                s.eVar22='browse';</t>
  </si>
  <si>
    <t xml:space="preserve">                //s.eVar14=s.eVar15=s.eVar16=s.eVar17=s.eVar18=s.eVar19=s.eVar20='Non-Search';</t>
  </si>
  <si>
    <t xml:space="preserve">                s.eVar14='Non-Search';</t>
  </si>
  <si>
    <t xml:space="preserve">                s.linkTrackVars=s.apl(s.linkTrackVars,"eVar22,eVar13",",",1);</t>
  </si>
  <si>
    <t xml:space="preserve">        if(s.campaign){</t>
  </si>
  <si>
    <t xml:space="preserve">                s.eVar22='external campaign';</t>
  </si>
  <si>
    <t xml:space="preserve">        if(s.eVar13&amp;&amp;s.eVar13!='Non-IntCmp'){</t>
  </si>
  <si>
    <t xml:space="preserve">                s.eVar22='internal campaign';</t>
  </si>
  <si>
    <t xml:space="preserve">                s.eVar14='Non-Search';                          </t>
  </si>
  <si>
    <t xml:space="preserve">        if(s.eVar22&amp;&amp;s.eVar22.toLowerCase()=='cross-sell'){</t>
  </si>
  <si>
    <t xml:space="preserve">        /*Other External Sites*/</t>
  </si>
  <si>
    <t xml:space="preserve">        if(document.referrer&amp;&amp;!s.eVar22)</t>
  </si>
  <si>
    <t xml:space="preserve">                var filters = s.split(s.linkInternalFilters,',');</t>
  </si>
  <si>
    <t xml:space="preserve">                var internalFlag = false;</t>
  </si>
  <si>
    <t xml:space="preserve">                var docRef = s.split(document.referrer,'/');</t>
  </si>
  <si>
    <t xml:space="preserve">                docRef = docRef[2];</t>
  </si>
  <si>
    <t xml:space="preserve">                for(var f in filters)</t>
  </si>
  <si>
    <t xml:space="preserve">                        if(docRef.indexOf(filters[f])&gt;-1)</t>
  </si>
  <si>
    <t xml:space="preserve">                                internalFlag = true;</t>
  </si>
  <si>
    <t xml:space="preserve">                if(!internalFlag)</t>
  </si>
  <si>
    <t xml:space="preserve">                        s.eVar22="external non-campaign";</t>
  </si>
  <si>
    <t xml:space="preserve">    /* New vs. Return */</t>
  </si>
  <si>
    <t xml:space="preserve">     s.prop16 = s.getNewRepeat();</t>
  </si>
  <si>
    <t xml:space="preserve">    /* Content Freshness */</t>
  </si>
  <si>
    <t xml:space="preserve">    s.prop29 = s.eVar29 = s.getTimeParting('h', '-5'); </t>
  </si>
  <si>
    <t xml:space="preserve">    //if (!s.eVar1) s.eVar1=s.prop4;</t>
  </si>
  <si>
    <t xml:space="preserve">    if (!s.eVar2) s.eVar2=s.prop5;</t>
  </si>
  <si>
    <t xml:space="preserve">        if(s.events.indexOf('purchase')&gt;-1&amp;&amp;s.products){</t>
  </si>
  <si>
    <t xml:space="preserve">                s.products=s.repl(s.products,'evar25=,',',')    </t>
  </si>
  <si>
    <t xml:space="preserve">                s.products=s.repl(s.products,'|,;','--+--')</t>
  </si>
  <si>
    <t xml:space="preserve">                s.products=s.repl(s.products,',;','--+--')</t>
  </si>
  <si>
    <t xml:space="preserve">                s.products=s.repl(s.products,'event7=0.00|','')</t>
  </si>
  <si>
    <t xml:space="preserve">                s.products=s.repl(s.products,'|,','')</t>
  </si>
  <si>
    <t xml:space="preserve">                s.products=s.repl(s.products,',','.')</t>
  </si>
  <si>
    <t xml:space="preserve">                s.products=s.repl(s.products,'--+--',',;')</t>
  </si>
  <si>
    <t xml:space="preserve">        /*insure evar1 is set in link requests from page*/</t>
  </si>
  <si>
    <t xml:space="preserve">        s.linkTrackVars=s.apl(s.linkTrackVars,"eVar1",",",1);</t>
  </si>
  <si>
    <t xml:space="preserve">        s.eVar64=s.prop22=s.getPreviousValue(s.pageName,'sc_prevpage','');</t>
  </si>
  <si>
    <t xml:space="preserve">        s.eVar68=s.prop27=s.getTimeParting('','-5');</t>
  </si>
  <si>
    <t xml:space="preserve">        s.eVar67=s.prop26=s.getVisitNum(1825);</t>
  </si>
  <si>
    <t xml:space="preserve">        /*check on thank you page*/</t>
  </si>
  <si>
    <t xml:space="preserve">        if(s.events.indexOf('purchase')&gt;-1){</t>
  </si>
  <si>
    <t xml:space="preserve">                s.pageURL=window.location.protocol+'//'+window.location.host;</t>
  </si>
  <si>
    <t xml:space="preserve">                s.referrer=window.location.protocol+'//'+window.location.host;</t>
  </si>
  <si>
    <t xml:space="preserve">                s.prop1=s.prop2=s.prop3=s.eVar46='D=ch';</t>
  </si>
  <si>
    <t xml:space="preserve">                s.eVar29='D=c29';</t>
  </si>
  <si>
    <t xml:space="preserve">                s.eVar30=s.purchaseID;</t>
  </si>
  <si>
    <t xml:space="preserve">                s.eVar64='D=c22';</t>
  </si>
  <si>
    <t xml:space="preserve">                s.eVar68='D=c27';</t>
  </si>
  <si>
    <t xml:space="preserve">        /* Get Time to Complete Checkout Process */</t>
  </si>
  <si>
    <t xml:space="preserve">        if(s.events.indexOf('scCheckout')&gt;-1)</t>
  </si>
  <si>
    <t xml:space="preserve">                s.eVar58='start';</t>
  </si>
  <si>
    <t xml:space="preserve"> </t>
  </si>
  <si>
    <t xml:space="preserve">        if(s.events.indexOf('purchase')&gt;-1)</t>
  </si>
  <si>
    <t xml:space="preserve">                s.eVar58='stop';</t>
  </si>
  <si>
    <t xml:space="preserve">        s.eVar58=s.getTimeToComplete(s.eVar58,'ttc',0);</t>
  </si>
  <si>
    <t xml:space="preserve">        /* Percent of page viewed */</t>
  </si>
  <si>
    <t xml:space="preserve">        s.prop35 = s.getPercentPageViewed();</t>
  </si>
  <si>
    <t xml:space="preserve">        /* Grab authcode query parameter */</t>
  </si>
  <si>
    <t xml:space="preserve">        s.eVar53=s.getQueryParam('authcode');</t>
  </si>
  <si>
    <t xml:space="preserve">        /* Copy Visitor ID to eVar */</t>
  </si>
  <si>
    <t xml:space="preserve">        s.eVar75="D=s_vi";</t>
  </si>
  <si>
    <t xml:space="preserve">        /* Dynamic Link ID Plugin */</t>
  </si>
  <si>
    <t xml:space="preserve">        s.setupDynamicObjectIDs();</t>
  </si>
  <si>
    <t>}</t>
  </si>
  <si>
    <t>s.doPlugins=s_doPlugins</t>
  </si>
  <si>
    <t>/************************** PLUGINS SECTION *************************/</t>
  </si>
  <si>
    <t xml:space="preserve"> * channelManager v2.55 - Tracking External Traffic</t>
  </si>
  <si>
    <t>s.channelManager=new Function("a","b","c","d","e","f",""</t>
  </si>
  <si>
    <t>+"rd Unavailable':'n/a';s._channel=P?P:'n/a';}");</t>
  </si>
  <si>
    <t>/* Top 130 Search Engines - Grouped */</t>
  </si>
  <si>
    <t>s.seList="altavista.co,altavista.de|q,r|AltaVista&gt;.aol.,suche.aolsvc."</t>
  </si>
  <si>
    <t>+"om|qs|RoadRunner Search&gt;optimum.net|q|Optimum Search";</t>
  </si>
  <si>
    <t xml:space="preserve">  /*                                                                  </t>
  </si>
  <si>
    <t xml:space="preserve">   * Plugin: getVisitNum - version 3.0</t>
  </si>
  <si>
    <t xml:space="preserve">   */</t>
  </si>
  <si>
    <t xml:space="preserve">   s.getVisitNum=new Function("tp","c","c2",""</t>
  </si>
  <si>
    <t xml:space="preserve">  +"var s=this,e=new Date,cval,cvisit,ct=e.getTime(),d;if(!tp){tp='m';}"</t>
  </si>
  <si>
    <t xml:space="preserve">  +"if(tp=='m'||tp=='w'||tp=='d'){eo=s.endof(tp),y=eo.getTime();e.setTi"</t>
  </si>
  <si>
    <t xml:space="preserve">  +"me(y);}else {d=tp*86400000;e.setTime(ct+d);}if(!c){c='s_vnum';}if(!"</t>
  </si>
  <si>
    <t xml:space="preserve">  +"c2){c2='s_invisit';}cval=s.c_r(c);if(cval){var i=cval.indexOf('&amp;vn="</t>
  </si>
  <si>
    <t xml:space="preserve">  +"'),str=cval.substring(i+4,cval.length),k;}cvisit=s.c_r(c2);if(cvisi"</t>
  </si>
  <si>
    <t xml:space="preserve">  +"t){if(str){e.setTime(ct+1800000);s.c_w(c2,'true',e);return str;}els"</t>
  </si>
  <si>
    <t xml:space="preserve">  +"e {return 'unknown visit number';}}else {if(str){str++;k=cval.substri"</t>
  </si>
  <si>
    <t xml:space="preserve">  +"ng(0,i);e.setTime(k);s.c_w(c,k+'&amp;vn='+str,e);e.setTime(ct+1800000);"</t>
  </si>
  <si>
    <t xml:space="preserve">  +"s.c_w(c2,'true',e);return str;}else {s.c_w(c,e.getTime()+'&amp;vn=1',e)"</t>
  </si>
  <si>
    <t xml:space="preserve">  +";e.setTime(ct+1800000);s.c_w(c2,'true',e);return 1;}}");</t>
  </si>
  <si>
    <t xml:space="preserve">  s.dimo=new Function("m","y",""</t>
  </si>
  <si>
    <t xml:space="preserve">  +"var d=new Date(y,m+1,0);return d.getDate();");</t>
  </si>
  <si>
    <t xml:space="preserve">  s.endof=new Function("x",""</t>
  </si>
  <si>
    <t xml:space="preserve">  +"var t=new Date;t.setHours(0);t.setMinutes(0);t.setSeconds(0);if(x=="</t>
  </si>
  <si>
    <t xml:space="preserve">  +"'m'){d=s.dimo(t.getMonth(),t.getFullYear())-t.getDate()+1;}else if("</t>
  </si>
  <si>
    <t xml:space="preserve">  +"x=='w'){d=7-t.getDay();}else {d=1;}t.setDate(t.getDate()+d);return "</t>
  </si>
  <si>
    <t xml:space="preserve">  +"t;");</t>
  </si>
  <si>
    <t xml:space="preserve">  /*</t>
  </si>
  <si>
    <t xml:space="preserve"> * Plugin: getTimeParting 3.1 </t>
  </si>
  <si>
    <t>s.getTimeParting=new Function("t","z","y","l",""</t>
  </si>
  <si>
    <t>+"'+U+' - '+Z}}else{return Z+', '+W}}}");</t>
  </si>
  <si>
    <t xml:space="preserve"> * Plugin: getQueryParam 2.4</t>
  </si>
  <si>
    <t>s.getQueryParam=new Function("p","d","u","h",""</t>
  </si>
  <si>
    <t>+"g(i==p.length?i:i+1)}return v");</t>
  </si>
  <si>
    <t>s.p_gpv=new Function("k","u","h",""</t>
  </si>
  <si>
    <t>+"string(i+1);v=s.pt(q,'&amp;','p_gvf',k)}return v");</t>
  </si>
  <si>
    <t>s.p_gvf=new Function("t","k",""</t>
  </si>
  <si>
    <t>+"epa(v)}return''");</t>
  </si>
  <si>
    <t xml:space="preserve"> * Plugin: getPreviousValue v1.0 - return previous value of designated</t>
  </si>
  <si>
    <t xml:space="preserve"> *   variable (requires split utility)</t>
  </si>
  <si>
    <t>s.getPreviousValue=new Function("v","c","el",""</t>
  </si>
  <si>
    <t>+"s.c_w(c,v,t):s.c_w(c,'no value',t);return r}");</t>
  </si>
  <si>
    <t xml:space="preserve"> * Plugin: getValOnce_v1.0</t>
  </si>
  <si>
    <t>s.getValOnce=new Function("v","c","e",""</t>
  </si>
  <si>
    <t>+" v==k?'':v");</t>
  </si>
  <si>
    <t xml:space="preserve"> * Plugin: getNewRepeat 1.2 - Returns whether user is new or repeat</t>
  </si>
  <si>
    <t>s.getNewRepeat=new Function("d","cn",""</t>
  </si>
  <si>
    <t>+"ew';}else{s.c_w(cn,ct+'-Repeat',e);return'Repeat';}");</t>
  </si>
  <si>
    <t xml:space="preserve"> * Plugin Utility: apl v1.1</t>
  </si>
  <si>
    <t>s.apl=new Function("l","v","d","u",""</t>
  </si>
  <si>
    <t>+"e()));}}if(!m)l=l?l+d+v:v;return l");</t>
  </si>
  <si>
    <t xml:space="preserve"> * Replace Utility</t>
  </si>
  <si>
    <t>s.repl=new Function("x","o","n",""</t>
  </si>
  <si>
    <t>+"substring(i+o.length);i=x.indexOf(o,i+l)}return x");</t>
  </si>
  <si>
    <t xml:space="preserve"> * Plugin: getTimeToComplete 0.4 - return the time from start to stop</t>
  </si>
  <si>
    <t>s.getTimeToComplete=new Function("v","cn","e",""</t>
  </si>
  <si>
    <t>+"onds';}v=v*r/u;return (Math.round(v)/r)+' '+un;}}return '';");</t>
  </si>
  <si>
    <t>s.handlePPVevents=new Function("",""</t>
  </si>
  <si>
    <t>+"v',cn);");</t>
  </si>
  <si>
    <t>s.getPercentPageViewed=new Function("pid",""</t>
  </si>
  <si>
    <t>+")?(a):(a[1]);");</t>
  </si>
  <si>
    <t xml:space="preserve"> * Utility manageVars v1.4 - clear variable values (requires split 1.5)</t>
  </si>
  <si>
    <t>s.manageVars=new Function("c","l","f",""</t>
  </si>
  <si>
    <t>+");return true;}else{return false;}");</t>
  </si>
  <si>
    <t>s.clearVars=new Function("t","var s=this;s[t]='';");</t>
  </si>
  <si>
    <t>s.lowercaseVars=new Function("t",""</t>
  </si>
  <si>
    <t>+"Of('D=')!=0){s[t]=s[t].toLowerCase();}}");</t>
  </si>
  <si>
    <t xml:space="preserve"> * DynamicObjectIDs v1.4: Setup Dynamic Object IDs based on URL</t>
  </si>
  <si>
    <t xml:space="preserve">*/ </t>
  </si>
  <si>
    <t>s.setupDynamicObjectIDs=new Function(""</t>
  </si>
  <si>
    <t>+"re=1}");</t>
  </si>
  <si>
    <t>s.setOIDs=new Function("e",""</t>
  </si>
  <si>
    <t>+"var s=s_c_il["+s._in+"],b=s.eh(s.wd,'onload'),o='onclick',x,l,u,c,i"</t>
  </si>
  <si>
    <t>+"objectID')&lt;0&amp;&amp;z.indexOf('s_objectID')&lt;0){u=s.repl(u,'\"','');u=s.re"</t>
  </si>
  <si>
    <t>+")x='var x=\".tl(\";';x+='s_objectID=\"'+u+'_'+a[u]+'\";return this."</t>
  </si>
  <si>
    <t>+"]=new Function('e',x)}}}s.wd.s_semaphore=0;return true");</t>
  </si>
  <si>
    <t>/* Configure Modules and Plugins */</t>
  </si>
  <si>
    <t>s.loadModule("Media")</t>
  </si>
  <si>
    <t>s.Media.autoTrack=false</t>
  </si>
  <si>
    <t>s.Media.trackWhilePlaying=true</t>
  </si>
  <si>
    <t>s.Media.trackVars="None"</t>
  </si>
  <si>
    <t>s.Media.trackEvents="None"</t>
  </si>
  <si>
    <t>/* WARNING: Changing any of the below variables will cause drastic</t>
  </si>
  <si>
    <t>changes to how your visitor data is collected.  Changes should only be</t>
  </si>
  <si>
    <t>made when instructed to do so by your account manager.*/</t>
  </si>
  <si>
    <t>s.visitorNamespace="abercrombie"</t>
  </si>
  <si>
    <t>s.trackingServer="metrics.abercrombie.com"</t>
  </si>
  <si>
    <t>s.trackingServerSecure="smetrics.abercrombie.com"</t>
  </si>
  <si>
    <t>/****************************** MODULES *****************************/</t>
  </si>
  <si>
    <t>/* Module: Media */</t>
  </si>
  <si>
    <t>s.m_Media_c="var m=s.m_i('Media');m.cn=function(n){var m=this;return m.s.rep(m.s.rep(m.s.rep(n,\"\\n\",''),\"\\r\",''),'--**--','')};m.open=function(n,l,p,b){var m=this,i=new Object,tm=new Date,a='',"</t>
  </si>
  <si>
    <t>+"=s_c_il['+m._in+'],i;if(m.l){i=m.l[\"'+m.s.rep(i.n,'\"','\\\\\"')+'\"];if(i){if(i.lx==1)m.e(i.n,3,-1);i.mt=setTimeout(i.m,5000)}}');i.m()};m.stop=function(n,o){this.e(n,2,o)};m.track=function(n){va"</t>
  </si>
  <si>
    <t>+"v=m.trackVars,e=m.trackEvents,pe='media',pev3,w=new Object,vo=new Object;n=m.cn(n);i=n&amp;&amp;m.l&amp;&amp;m.l[n]?m.l[n]:0;if(i){w.name=n;w.length=i.l;w.playerName=i.p;if(i.to&lt;0)w.event=\"OPEN\";else w.event=(x="</t>
  </si>
  <si>
    <t>+"=1?\"PLAY\":(x==2?\"STOP\":(x==3?\"MONITOR\":\"CLOSE\")));w.openTime=new Date();w.openTime.setTime(i.s*1000);if(x&gt;2||(x!=i.lx&amp;&amp;(x!=2||i.lx==1))) {b=\"Media.\"+name;pev3 = m.s.ape(i.n)+d+i.l+d+m.s.a"</t>
  </si>
  <si>
    <t>+"h(e){p=0}return p');p=tcf(o);if(!p){tcf=new Function('o','var e,p=0,t;try{t=o.GetVersionInfo();if(t)p=3}catch(e){p=0}return p');p=tcf(o)}}v=\"var m=s_c_il[\"+m._in+\"],o=m.ol['\"+i+\"']\";if(p==1){"</t>
  </si>
  <si>
    <t>+"=8)x=0;if(n==3)x=1;if(n==1||n==2||n==4||n==5||n==6)x=2;}';c2='if(x&gt;=0)m.ae(mn,l,\"'+p+'\",x,x!=2?p:-1,o)}}';c=c1+c2;if(m.s.isie&amp;&amp;xc){x=m.s.d.createElement('script');x.language='jscript';x.type='tex"</t>
  </si>
  <si>
    <t>+"=o.GetDuration()/t;p=o.GetTime()/t;p2=o.'+f5+';if(n!=o.'+f4+'||p&lt;p2||p-p2&gt;5){x=2;if(n!=0)x=1;else if(p&gt;=l)x=0;if(p&lt;p2||p-p2&gt;5)m.ae(mn,l,\"'+p+'\",2,p2,o);m.ae(mn,l,\"'+p+'\",x,x!=2?p:-1,o)}if(n&gt;0&amp;&amp;"</t>
  </si>
  <si>
    <t>+"o.'+f7+'&gt;=10){m.ae(mn,l,\"'+p+'\",3,p,o);o.'+f7+'=0}o.'+f7+'++;o.'+f4+'=n;o.'+f5+'=p;setTimeout(\"'+v+';o.'+f2+'(0,0)\",500)}';o[f1]=new Function('a','b',c);o[f4]=-1;o[f7]=0;o[f1](0,0)}if(p==3){p='"</t>
  </si>
  <si>
    <t>+"o.'+f4+'){if(n==3)x=1;if(n==0||n==2||n==4||n==5)x=2;if(n==0&amp;&amp;(p&gt;=l||p==0))x=0;if(x&gt;=0)m.ae(mn,l,\"'+p+'\",x,x!=2?p:-1,o)}if(n==3&amp;&amp;(o.'+f7+'&gt;=10||!o.'+f3+')){m.ae(mn,l,\"'+p+'\",3,p,o);o.'+f7+'=0}o."</t>
  </si>
  <si>
    <t>+"'+f7+'++;o.'+f4+'=n;';c2='if(o.'+f2+')o.'+f2+'(o,n)}';if(m.s.wd[f1])o[f2]=m.s.wd[f1];m.s.wd[f1]=new Function('a','b',c1+c2);o[f1]=new Function('a','b',c1+'setTimeout(\"'+v+';o.'+f1+'(0,0)\",o.'+f3+"</t>
  </si>
  <si>
    <t>+"sie?\"OBJECT\":\"EMBED\");if(l)for(n=0;n&lt;l.length;n++)m.a(l[n]);}');if(s.wd.attachEvent)s.wd.attachEvent('onload',m.as);else if(s.wd.addEventListener)s.wd.addEventListener('load',m.as,false)";</t>
  </si>
  <si>
    <t>s.m_i("Media");</t>
  </si>
  <si>
    <t xml:space="preserve">The DEV environment does not always 'abercrombie.' in the URL, but since the linkInternalFilters only has that value testing caused a bit of confusion with extra exit link tags firing off. </t>
  </si>
  <si>
    <t>Some pages, such as Reset Password reached via the Remind Me email, do not have Omniture code. They do have GA code from an earlier implementation.</t>
  </si>
  <si>
    <t>On 'Save' click for Registration Step 2, 4 separate tags fired. The first had Event47, the second Event46, the third had all the same props and eVars as the first two but without any Events; the fourth had the same as the third except for prop9 was populated instead of prop35.</t>
  </si>
  <si>
    <t>The Club section</t>
  </si>
  <si>
    <t>Event5 also fires at the same time.</t>
  </si>
  <si>
    <t>Creat Account via The Club</t>
  </si>
  <si>
    <t>Login</t>
  </si>
  <si>
    <t>Fires when you log into the site via the Club homepage. Fires if you enter the site directly to the Club section and are cookied in.</t>
  </si>
  <si>
    <t>Check-in to Club</t>
  </si>
  <si>
    <t>On Passport page within Club section</t>
  </si>
  <si>
    <t>Must have device location sharing enabled.</t>
  </si>
  <si>
    <t>pagename</t>
  </si>
  <si>
    <t>Set on pageviews and link_o calls within the Club section</t>
  </si>
  <si>
    <t>s.getPreviousValue(s.pageName,'sc_prevpage',''). See Issue #24</t>
  </si>
  <si>
    <t>When a navigation link is clicked within the Club section it is tracked as a custom link. On the resulting page prop40 is set to the links name instead of the pagename. Also, the resulting page will have eVar64 and prop22 (Previous Page) set to 'no value'.</t>
  </si>
  <si>
    <t>See Issue #24.</t>
  </si>
  <si>
    <t>Marketing Channel: Keyword</t>
  </si>
  <si>
    <t xml:space="preserve">Prefaces </t>
  </si>
  <si>
    <t>s.channelManager()</t>
  </si>
  <si>
    <t>Search Keyword from both Natural and Paid search</t>
  </si>
  <si>
    <t>s.eVar10=s.getQueryParam('linkid'); getValOnce()</t>
  </si>
  <si>
    <t>s.eVar11=s.getQueryParam('vid'); getValOnce()</t>
  </si>
  <si>
    <t>Search Trigger</t>
  </si>
  <si>
    <t>s.eVar3="Anonymous";</t>
  </si>
  <si>
    <t xml:space="preserve">        var previousPage = document.referrer;</t>
  </si>
  <si>
    <t xml:space="preserve">        if(previousPage.length&gt;1){</t>
  </si>
  <si>
    <t xml:space="preserve">                s.eVar64 = previousPage.toLowerCase();</t>
  </si>
  <si>
    <t xml:space="preserve">        var storeId=queryObject.getQueryValue('storeId');</t>
  </si>
  <si>
    <t xml:space="preserve">        var topCategoryId=queryObject.getQueryValue('topCategoryId');</t>
  </si>
  <si>
    <t xml:space="preserve">        var parentCategoryId=queryObject.getQueryValue('parentCategoryId');</t>
  </si>
  <si>
    <t xml:space="preserve">        var categoryId=queryObject.getQueryValue('categoryId');</t>
  </si>
  <si>
    <t xml:space="preserve">        var campaignId=queryObject.getQueryValue('utm_campaign');</t>
  </si>
  <si>
    <t xml:space="preserve">        var ID = $.cookie('JSESSIONID');</t>
  </si>
  <si>
    <t xml:space="preserve">                if((storeId=='11203') || (storeId=='11204') || (storeId=='11205') || (storeId=='14621')){</t>
  </si>
  <si>
    <t xml:space="preserve">                var countryId = 'MX';</t>
  </si>
  <si>
    <t xml:space="preserve">        else if (storeId=='18157'){</t>
  </si>
  <si>
    <t xml:space="preserve">                var countryId = 'IN';</t>
  </si>
  <si>
    <t xml:space="preserve">        else if((storeId=='19658')||(storeId=='19161')||(storeId=='19659')){</t>
  </si>
  <si>
    <t xml:space="preserve">                var countryId = 'GB';</t>
  </si>
  <si>
    <t xml:space="preserve">        else if((storeId=='19159')||(storeId=='19160')||(storeId=='19158')||(storeId=='19157')){</t>
  </si>
  <si>
    <t xml:space="preserve">                var countryId = 'EU';</t>
  </si>
  <si>
    <t xml:space="preserve">        else{</t>
  </si>
  <si>
    <t xml:space="preserve">                var countryId = 'US';</t>
  </si>
  <si>
    <t xml:space="preserve">        s.currencyCode='USD';</t>
  </si>
  <si>
    <t xml:space="preserve">        var brand = 'anf';</t>
  </si>
  <si>
    <t xml:space="preserve">        var x=document.URL.split('?');</t>
  </si>
  <si>
    <t xml:space="preserve">        s.prop30=x[0].toLowerCase();</t>
  </si>
  <si>
    <t xml:space="preserve">        s.prop1=brand+':'+countryId+':'+'Mens'</t>
  </si>
  <si>
    <t xml:space="preserve">        s.prop1=s.prop1.toLowerCase();</t>
  </si>
  <si>
    <t xml:space="preserve">        s.pageName=brand+':'+countryId+':'+'Mens';</t>
  </si>
  <si>
    <t xml:space="preserve">        s.pageName=s.pageName.toLowerCase();</t>
  </si>
  <si>
    <t xml:space="preserve">        s.channel=s.prop1;</t>
  </si>
  <si>
    <t xml:space="preserve">        s.channel=s.channel.toLowerCase();</t>
  </si>
  <si>
    <t xml:space="preserve">        s.prop23 = brand+':'+'Mens';</t>
  </si>
  <si>
    <t xml:space="preserve">        s.prop23 = s.prop23.toLowerCase();</t>
  </si>
  <si>
    <t xml:space="preserve">        s.prop2=brand+':'+'Mens';</t>
  </si>
  <si>
    <t xml:space="preserve">        s.prop2=s.prop2.toLowerCase();</t>
  </si>
  <si>
    <t xml:space="preserve">        s.prop3=brand+':'+countryId+':'+'List';</t>
  </si>
  <si>
    <t xml:space="preserve">        s.prop3=s.prop3.toLowerCase();</t>
  </si>
  <si>
    <t xml:space="preserve">        s.prop4=brand;</t>
  </si>
  <si>
    <t xml:space="preserve">        s.prop4=s.prop4.toLowerCase();</t>
  </si>
  <si>
    <t xml:space="preserve">        s.prop5=countryId;</t>
  </si>
  <si>
    <t xml:space="preserve">        s.prop5=s.prop5.toLowerCase();</t>
  </si>
  <si>
    <t xml:space="preserve">        s.prop6=categoryId;</t>
  </si>
  <si>
    <t xml:space="preserve">        s.prop17=queryObject.getQueryValue('langId');</t>
  </si>
  <si>
    <t xml:space="preserve">        s.eVar1=storeId;</t>
  </si>
  <si>
    <t xml:space="preserve">        s.prop32=ID;                                            </t>
  </si>
  <si>
    <t xml:space="preserve">        s.eVar11=ID;</t>
  </si>
  <si>
    <t xml:space="preserve">        s.eVar7 = $.cookie('langABTest');</t>
  </si>
  <si>
    <t xml:space="preserve">        s.eVar46=s.pageName;</t>
  </si>
  <si>
    <t xml:space="preserve">        if(campaignId!=null)</t>
  </si>
  <si>
    <t xml:space="preserve">                s.campaign=campaignId;</t>
  </si>
  <si>
    <t>*s_code indicates something in Products string, but I did not complete a transaction so what exactly this represents is unknown.</t>
  </si>
  <si>
    <r>
      <t>Products String Related</t>
    </r>
    <r>
      <rPr>
        <sz val="10"/>
        <color theme="5"/>
        <rFont val="Arial"/>
        <family val="2"/>
      </rPr>
      <t>*</t>
    </r>
  </si>
  <si>
    <t>Social Shares not being captured on Experience A&amp;F video/page.</t>
  </si>
  <si>
    <t>If a prop is set up as a ListProp, does Charles fire a separate tag for each? I would assume not, as just a concatenated string would be passed and parsed at Omnitures end. But I found a couple of instances (Issue#1 included) where multiple tags fired for a prop which would probably make sense to set as a ListProp.</t>
  </si>
  <si>
    <t>What is the actual request from the client? The Sign-up events should only fire when an actual sign-up/opt-in occurs, not simply for updates such as frequency. If updates other than sign-up or unsubscribe is required, that would entail a separate set of Events and/or eVars.</t>
  </si>
  <si>
    <t>Faulty programming logic needs to be updated with setting controls.</t>
  </si>
  <si>
    <t>Inform IT of programming bug potentially related to 'Text' box?</t>
  </si>
  <si>
    <t>Color Swatch measurements should be consistent across the site. Should fire only when a color is selected and a change is successful.</t>
  </si>
  <si>
    <t>There needs to be a better logic applied here to both prevent false unsubs. A more granular level of Brand tracking needs to be put in place, possibly an eVar to capture Brand. This eVar would apply to sign-ups as well as unsubs, across all of the types of Events which allow different Brands.</t>
  </si>
  <si>
    <t xml:space="preserve">Event5 should only fire on a successful Registration. </t>
  </si>
  <si>
    <t>Update code for consistency of label types.</t>
  </si>
  <si>
    <t>Update to include Share Event on Social shares.</t>
  </si>
  <si>
    <t>Update 'remove' link to fire custom link with prop15 set to 'remove wishlist'.</t>
  </si>
  <si>
    <t>The Share event should only fire on successful shares, not simply on clicks. If the client wants to know Share attempts a separate event could be set up.</t>
  </si>
  <si>
    <t>The Share Events/props should only fire on custom links, not exit links.</t>
  </si>
  <si>
    <t>Investigate duplication further.</t>
  </si>
  <si>
    <t>Investigate code fore variable value structure.</t>
  </si>
  <si>
    <t>Need to better understand the product catalog heirarchy to see what is going on here. May or may not be an issue. This could come down to a difference between how the catalog database is structured and the expectations of those reading reports. It is common for the structure of a database to be different than how Marketing or Management people think of product catalog groupings. If not in line with readers expecations, we would need to look at alternatives methods of categorization than the database structure.</t>
  </si>
  <si>
    <t>Registrations are all the same, regardless of what section they are performed on. Consolidate the Registration Event into one, and use an eVar to capture the 'type'.</t>
  </si>
  <si>
    <t>This is less a technical error, than the code matching expectations. Change 'tab' clicks to a custom link.</t>
  </si>
  <si>
    <t>Implement custom links on navigation areas. Break them out by Header, Footer, Left. It should also capture the heirarchy of the link. Example: 'header&gt;sign in&gt;track an order'</t>
  </si>
  <si>
    <t>Expand the linkInternalFilters list to include domains for additional DEV environments.</t>
  </si>
  <si>
    <t>Take a complete inventory of pages.</t>
  </si>
  <si>
    <t>Further investigate code to see cause.</t>
  </si>
  <si>
    <t xml:space="preserve">Social Shares tracking should be universal. More of an site change and evolution issue.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</si>
</sst>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10"/>
      <name val="Arial"/>
      <family val="2"/>
    </font>
    <font>
      <b/>
      <sz val="20"/>
      <color indexed="23"/>
      <name val="Arial"/>
      <family val="2"/>
    </font>
    <font>
      <sz val="8"/>
      <name val="Arial"/>
      <family val="2"/>
    </font>
    <font>
      <sz val="10"/>
      <name val="Arial"/>
      <family val="2"/>
    </font>
    <font>
      <sz val="11"/>
      <color theme="1"/>
      <name val="Calibri"/>
      <family val="2"/>
      <scheme val="minor"/>
    </font>
    <font>
      <u/>
      <sz val="11"/>
      <color theme="10"/>
      <name val="Calibri"/>
      <family val="2"/>
    </font>
    <font>
      <sz val="12"/>
      <name val="Arial"/>
      <family val="2"/>
    </font>
    <font>
      <b/>
      <sz val="20"/>
      <color theme="0"/>
      <name val="Arial"/>
      <family val="2"/>
    </font>
    <font>
      <sz val="10"/>
      <color theme="0"/>
      <name val="Arial"/>
      <family val="2"/>
    </font>
    <font>
      <b/>
      <sz val="11"/>
      <color theme="0"/>
      <name val="Arial"/>
      <family val="2"/>
    </font>
    <font>
      <sz val="10"/>
      <name val="Arial Unicode MS"/>
      <family val="2"/>
    </font>
    <font>
      <i/>
      <sz val="10"/>
      <color theme="5"/>
      <name val="Arial"/>
      <family val="2"/>
    </font>
    <font>
      <sz val="10"/>
      <color theme="5"/>
      <name val="Arial"/>
      <family val="2"/>
    </font>
  </fonts>
  <fills count="5">
    <fill>
      <patternFill patternType="none"/>
    </fill>
    <fill>
      <patternFill patternType="gray125"/>
    </fill>
    <fill>
      <patternFill patternType="solid">
        <fgColor indexed="9"/>
        <bgColor indexed="64"/>
      </patternFill>
    </fill>
    <fill>
      <patternFill patternType="solid">
        <fgColor theme="1" tint="0.34998626667073579"/>
        <bgColor indexed="64"/>
      </patternFill>
    </fill>
    <fill>
      <patternFill patternType="solid">
        <fgColor theme="5" tint="0.79998168889431442"/>
        <bgColor indexed="64"/>
      </patternFill>
    </fill>
  </fills>
  <borders count="2">
    <border>
      <left/>
      <right/>
      <top/>
      <bottom/>
      <diagonal/>
    </border>
    <border>
      <left/>
      <right/>
      <top/>
      <bottom style="thin">
        <color indexed="9"/>
      </bottom>
      <diagonal/>
    </border>
  </borders>
  <cellStyleXfs count="8">
    <xf numFmtId="0" fontId="0" fillId="0" borderId="0"/>
    <xf numFmtId="0" fontId="6" fillId="0" borderId="0" applyNumberFormat="0" applyFill="0" applyBorder="0" applyAlignment="0" applyProtection="0">
      <alignment vertical="top"/>
      <protection locked="0"/>
    </xf>
    <xf numFmtId="0" fontId="5" fillId="0" borderId="0"/>
    <xf numFmtId="0" fontId="1" fillId="0" borderId="0"/>
    <xf numFmtId="0" fontId="5" fillId="0" borderId="0"/>
    <xf numFmtId="0" fontId="4" fillId="0" borderId="0"/>
    <xf numFmtId="0" fontId="1" fillId="0" borderId="0"/>
    <xf numFmtId="0" fontId="1" fillId="0" borderId="0"/>
  </cellStyleXfs>
  <cellXfs count="23">
    <xf numFmtId="0" fontId="0" fillId="0" borderId="0" xfId="0"/>
    <xf numFmtId="0" fontId="0" fillId="2" borderId="0" xfId="0" applyFill="1"/>
    <xf numFmtId="0" fontId="0" fillId="2" borderId="0" xfId="0" applyFont="1" applyFill="1"/>
    <xf numFmtId="0" fontId="3" fillId="2" borderId="0" xfId="0" applyFont="1" applyFill="1"/>
    <xf numFmtId="0" fontId="0" fillId="0" borderId="0" xfId="0" applyBorder="1" applyAlignment="1">
      <alignment vertical="center" wrapText="1"/>
    </xf>
    <xf numFmtId="0" fontId="7" fillId="0" borderId="0" xfId="0" applyFont="1" applyBorder="1" applyAlignment="1">
      <alignment vertical="center" wrapText="1"/>
    </xf>
    <xf numFmtId="0" fontId="1" fillId="0" borderId="0" xfId="0" applyFont="1" applyBorder="1" applyAlignment="1">
      <alignment vertical="center" wrapText="1"/>
    </xf>
    <xf numFmtId="0" fontId="2" fillId="2" borderId="1" xfId="0" applyFont="1" applyFill="1" applyBorder="1" applyAlignment="1">
      <alignment vertical="center"/>
    </xf>
    <xf numFmtId="0" fontId="9" fillId="3" borderId="0" xfId="0" applyFont="1" applyFill="1" applyAlignment="1">
      <alignment horizontal="center" vertical="center"/>
    </xf>
    <xf numFmtId="0" fontId="1" fillId="0" borderId="0" xfId="0" applyFont="1" applyBorder="1" applyAlignment="1">
      <alignment vertical="center"/>
    </xf>
    <xf numFmtId="0" fontId="10" fillId="3" borderId="0" xfId="0" applyFont="1" applyFill="1" applyAlignment="1">
      <alignment horizontal="center" vertical="center"/>
    </xf>
    <xf numFmtId="0" fontId="1" fillId="0" borderId="0" xfId="0" applyFont="1"/>
    <xf numFmtId="0" fontId="0" fillId="0" borderId="0" xfId="0" applyFill="1"/>
    <xf numFmtId="0" fontId="0" fillId="0" borderId="0" xfId="0" applyAlignment="1">
      <alignment vertical="center"/>
    </xf>
    <xf numFmtId="0" fontId="11" fillId="0" borderId="0" xfId="0" applyFont="1" applyAlignment="1">
      <alignment vertical="center"/>
    </xf>
    <xf numFmtId="0" fontId="10" fillId="3" borderId="0" xfId="0" applyFont="1" applyFill="1" applyAlignment="1">
      <alignment horizontal="center" vertical="center" wrapText="1"/>
    </xf>
    <xf numFmtId="0" fontId="0" fillId="2" borderId="0" xfId="0" applyFill="1" applyAlignment="1">
      <alignment wrapText="1"/>
    </xf>
    <xf numFmtId="0" fontId="3" fillId="2" borderId="0" xfId="0" applyFont="1" applyFill="1" applyAlignment="1">
      <alignment wrapText="1"/>
    </xf>
    <xf numFmtId="0" fontId="0" fillId="4" borderId="0" xfId="0" applyFill="1"/>
    <xf numFmtId="0" fontId="12" fillId="4" borderId="0" xfId="0" applyFont="1" applyFill="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cellXfs>
  <cellStyles count="8">
    <cellStyle name="Hyperlink 2" xfId="1"/>
    <cellStyle name="Normal" xfId="0" builtinId="0"/>
    <cellStyle name="Normal 2" xfId="2"/>
    <cellStyle name="Normal 3" xfId="3"/>
    <cellStyle name="Normal 3 2" xfId="4"/>
    <cellStyle name="Normal 3_SITECATALYST VARIABLE MAP - ABERCROMBIE" xfId="5"/>
    <cellStyle name="Normal 4" xfId="6"/>
    <cellStyle name="Normal 5" xfId="7"/>
  </cellStyles>
  <dxfs count="13">
    <dxf>
      <border>
        <left style="thin">
          <color auto="1"/>
        </left>
        <right style="thin">
          <color auto="1"/>
        </right>
        <top style="thin">
          <color auto="1"/>
        </top>
        <bottom style="thin">
          <color auto="1"/>
        </bottom>
        <vertical/>
        <horizontal/>
      </border>
    </dxf>
    <dxf>
      <fill>
        <patternFill>
          <bgColor theme="0" tint="-4.9989318521683403E-2"/>
        </patternFill>
      </fill>
    </dxf>
    <dxf>
      <border>
        <left style="thin">
          <color auto="1"/>
        </left>
        <right style="thin">
          <color auto="1"/>
        </right>
        <top style="thin">
          <color auto="1"/>
        </top>
        <bottom style="thin">
          <color auto="1"/>
        </bottom>
        <vertical/>
        <horizontal/>
      </border>
    </dxf>
    <dxf>
      <fill>
        <patternFill>
          <bgColor theme="0" tint="-4.9989318521683403E-2"/>
        </patternFill>
      </fill>
    </dxf>
    <dxf>
      <border>
        <left style="thin">
          <color auto="1"/>
        </left>
        <right style="thin">
          <color auto="1"/>
        </right>
        <top style="thin">
          <color auto="1"/>
        </top>
        <bottom style="thin">
          <color auto="1"/>
        </bottom>
        <vertical/>
        <horizontal/>
      </border>
    </dxf>
    <dxf>
      <fill>
        <patternFill>
          <bgColor theme="0" tint="-4.9989318521683403E-2"/>
        </patternFill>
      </fill>
    </dxf>
    <dxf>
      <border>
        <left style="thin">
          <color auto="1"/>
        </left>
        <right style="thin">
          <color auto="1"/>
        </right>
        <top style="thin">
          <color auto="1"/>
        </top>
        <bottom style="thin">
          <color auto="1"/>
        </bottom>
        <vertical/>
        <horizontal/>
      </border>
    </dxf>
    <dxf>
      <fill>
        <patternFill>
          <bgColor theme="0" tint="-4.9989318521683403E-2"/>
        </patternFill>
      </fill>
    </dxf>
    <dxf>
      <border>
        <left style="thin">
          <color auto="1"/>
        </left>
        <right style="thin">
          <color auto="1"/>
        </right>
        <top style="thin">
          <color auto="1"/>
        </top>
        <bottom style="thin">
          <color auto="1"/>
        </bottom>
        <vertical/>
        <horizontal/>
      </border>
    </dxf>
    <dxf>
      <fill>
        <patternFill>
          <bgColor theme="0" tint="-4.9989318521683403E-2"/>
        </patternFill>
      </fill>
    </dxf>
    <dxf>
      <border>
        <left style="thin">
          <color auto="1"/>
        </left>
        <right style="thin">
          <color auto="1"/>
        </right>
        <top style="thin">
          <color auto="1"/>
        </top>
        <bottom style="thin">
          <color auto="1"/>
        </bottom>
        <vertical/>
        <horizontal/>
      </border>
    </dxf>
    <dxf>
      <fill>
        <patternFill>
          <bgColor theme="0" tint="-4.9989318521683403E-2"/>
        </patternFill>
      </fill>
    </dxf>
    <dxf>
      <fill>
        <patternFill>
          <bgColor indexed="11"/>
        </patternFill>
      </fill>
      <border>
        <left style="thin">
          <color indexed="9"/>
        </left>
        <right style="thin">
          <color indexed="9"/>
        </right>
        <top style="thin">
          <color indexed="9"/>
        </top>
        <bottom style="thin">
          <color indexed="9"/>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EDFAD"/>
      <rgbColor rgb="000000FF"/>
      <rgbColor rgb="00FFFF00"/>
      <rgbColor rgb="00FF5050"/>
      <rgbColor rgb="00DDDDDD"/>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E1E1A5"/>
      <rgbColor rgb="00800080"/>
      <rgbColor rgb="00800000"/>
      <rgbColor rgb="00008080"/>
      <rgbColor rgb="000000FF"/>
      <rgbColor rgb="0000CCFF"/>
      <rgbColor rgb="00CCFFFF"/>
      <rgbColor rgb="0099FF66"/>
      <rgbColor rgb="00FFFF99"/>
      <rgbColor rgb="0099CCFF"/>
      <rgbColor rgb="00FF9999"/>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E1E1A5"/>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O90"/>
  <sheetViews>
    <sheetView showGridLines="0" tabSelected="1" zoomScale="120" zoomScaleNormal="120" workbookViewId="0">
      <pane ySplit="2" topLeftCell="A3" activePane="bottomLeft" state="frozen"/>
      <selection pane="bottomLeft" activeCell="G8" sqref="G8"/>
    </sheetView>
  </sheetViews>
  <sheetFormatPr defaultColWidth="8.85546875" defaultRowHeight="12.75" x14ac:dyDescent="0.2"/>
  <cols>
    <col min="1" max="1" width="12.140625" style="16" customWidth="1"/>
    <col min="2" max="2" width="16.42578125" style="16" bestFit="1" customWidth="1"/>
    <col min="3" max="3" width="35" style="17" customWidth="1"/>
    <col min="4" max="4" width="37.42578125" style="17" customWidth="1"/>
    <col min="5" max="5" width="13" style="1" bestFit="1" customWidth="1"/>
    <col min="6" max="6" width="14.85546875" customWidth="1"/>
    <col min="7" max="7" width="16.28515625" customWidth="1"/>
    <col min="8" max="8" width="12.7109375" customWidth="1"/>
    <col min="10" max="14" width="8.85546875" style="1"/>
    <col min="15" max="15" width="10.42578125" style="1" customWidth="1"/>
    <col min="16" max="16384" width="8.85546875" style="1"/>
  </cols>
  <sheetData>
    <row r="1" spans="1:15" ht="26.25" x14ac:dyDescent="0.2">
      <c r="A1" s="20" t="s">
        <v>392</v>
      </c>
      <c r="B1" s="20"/>
      <c r="C1" s="20"/>
      <c r="D1" s="20"/>
      <c r="E1" s="20"/>
      <c r="F1" s="7"/>
      <c r="G1" s="7"/>
      <c r="H1" s="7"/>
      <c r="I1" s="3"/>
    </row>
    <row r="2" spans="1:15" s="8" customFormat="1" ht="15" x14ac:dyDescent="0.2">
      <c r="A2" s="15" t="s">
        <v>87</v>
      </c>
      <c r="B2" s="15" t="s">
        <v>94</v>
      </c>
      <c r="C2" s="15" t="s">
        <v>345</v>
      </c>
      <c r="D2" s="15" t="s">
        <v>342</v>
      </c>
      <c r="E2" s="10" t="s">
        <v>0</v>
      </c>
      <c r="F2" s="19" t="s">
        <v>779</v>
      </c>
      <c r="G2" s="18"/>
      <c r="H2" s="18"/>
      <c r="I2" s="18"/>
      <c r="J2" s="18"/>
      <c r="K2" s="18"/>
      <c r="L2" s="18"/>
      <c r="M2" s="18"/>
      <c r="N2" s="18"/>
      <c r="O2" s="18"/>
    </row>
    <row r="3" spans="1:15" x14ac:dyDescent="0.2">
      <c r="A3" s="6" t="s">
        <v>120</v>
      </c>
      <c r="B3" s="6" t="s">
        <v>88</v>
      </c>
      <c r="C3" s="6"/>
      <c r="D3" s="6"/>
      <c r="E3" s="9" t="s">
        <v>2</v>
      </c>
    </row>
    <row r="4" spans="1:15" x14ac:dyDescent="0.2">
      <c r="A4" s="6" t="s">
        <v>121</v>
      </c>
      <c r="B4" s="6" t="s">
        <v>89</v>
      </c>
      <c r="C4" s="6"/>
      <c r="D4" s="6"/>
      <c r="E4" s="9" t="s">
        <v>2</v>
      </c>
    </row>
    <row r="5" spans="1:15" ht="25.5" x14ac:dyDescent="0.2">
      <c r="A5" s="6" t="s">
        <v>122</v>
      </c>
      <c r="B5" s="6" t="s">
        <v>90</v>
      </c>
      <c r="C5" s="6" t="s">
        <v>366</v>
      </c>
      <c r="D5" s="6"/>
      <c r="E5" s="9" t="s">
        <v>2</v>
      </c>
    </row>
    <row r="6" spans="1:15" x14ac:dyDescent="0.2">
      <c r="A6" s="6" t="s">
        <v>123</v>
      </c>
      <c r="B6" s="6" t="s">
        <v>91</v>
      </c>
      <c r="C6" s="6"/>
      <c r="D6" s="6"/>
      <c r="E6" s="9" t="s">
        <v>2</v>
      </c>
    </row>
    <row r="7" spans="1:15" x14ac:dyDescent="0.2">
      <c r="A7" s="6" t="s">
        <v>124</v>
      </c>
      <c r="B7" s="6" t="s">
        <v>93</v>
      </c>
      <c r="C7" s="6"/>
      <c r="D7" s="6"/>
      <c r="E7" s="9" t="s">
        <v>2</v>
      </c>
    </row>
    <row r="8" spans="1:15" ht="38.25" x14ac:dyDescent="0.2">
      <c r="A8" s="6" t="s">
        <v>125</v>
      </c>
      <c r="B8" s="6" t="s">
        <v>9</v>
      </c>
      <c r="C8" s="6"/>
      <c r="D8" s="6"/>
      <c r="E8" s="9" t="s">
        <v>48</v>
      </c>
    </row>
    <row r="9" spans="1:15" ht="38.25" x14ac:dyDescent="0.2">
      <c r="A9" s="6" t="s">
        <v>125</v>
      </c>
      <c r="B9" s="6" t="s">
        <v>10</v>
      </c>
      <c r="C9" s="6"/>
      <c r="D9" s="6"/>
      <c r="E9" s="9" t="s">
        <v>42</v>
      </c>
    </row>
    <row r="10" spans="1:15" x14ac:dyDescent="0.2">
      <c r="A10" s="6" t="s">
        <v>126</v>
      </c>
      <c r="B10" s="6" t="s">
        <v>92</v>
      </c>
      <c r="C10" s="6"/>
      <c r="D10" s="6"/>
      <c r="E10" s="9" t="s">
        <v>2</v>
      </c>
    </row>
    <row r="11" spans="1:15" x14ac:dyDescent="0.2">
      <c r="A11" s="6" t="s">
        <v>127</v>
      </c>
      <c r="B11" s="6" t="s">
        <v>95</v>
      </c>
      <c r="C11" s="6" t="s">
        <v>97</v>
      </c>
      <c r="D11" s="6"/>
      <c r="E11" s="9" t="s">
        <v>2</v>
      </c>
    </row>
    <row r="12" spans="1:15" s="2" customFormat="1" ht="25.5" x14ac:dyDescent="0.2">
      <c r="A12" s="6" t="s">
        <v>128</v>
      </c>
      <c r="B12" s="6" t="s">
        <v>96</v>
      </c>
      <c r="C12" s="6" t="s">
        <v>98</v>
      </c>
      <c r="D12" s="6"/>
      <c r="E12" s="9" t="s">
        <v>2</v>
      </c>
      <c r="F12"/>
      <c r="G12"/>
      <c r="H12"/>
      <c r="I12"/>
    </row>
    <row r="13" spans="1:15" x14ac:dyDescent="0.2">
      <c r="A13" s="6" t="s">
        <v>129</v>
      </c>
      <c r="B13" s="6" t="s">
        <v>85</v>
      </c>
      <c r="C13" s="6"/>
      <c r="D13" s="6"/>
      <c r="E13" s="9" t="s">
        <v>2</v>
      </c>
    </row>
    <row r="14" spans="1:15" ht="25.5" x14ac:dyDescent="0.2">
      <c r="A14" s="6" t="s">
        <v>130</v>
      </c>
      <c r="B14" s="6" t="s">
        <v>105</v>
      </c>
      <c r="C14" s="6" t="s">
        <v>347</v>
      </c>
      <c r="D14" s="6" t="s">
        <v>351</v>
      </c>
      <c r="E14" s="9" t="s">
        <v>2</v>
      </c>
    </row>
    <row r="15" spans="1:15" s="2" customFormat="1" x14ac:dyDescent="0.2">
      <c r="A15" s="6" t="s">
        <v>131</v>
      </c>
      <c r="B15" s="6" t="s">
        <v>19</v>
      </c>
      <c r="C15" s="6" t="s">
        <v>352</v>
      </c>
      <c r="D15" s="6" t="s">
        <v>353</v>
      </c>
      <c r="E15" s="9" t="s">
        <v>2</v>
      </c>
      <c r="F15"/>
      <c r="G15"/>
      <c r="H15"/>
      <c r="I15"/>
    </row>
    <row r="16" spans="1:15" x14ac:dyDescent="0.2">
      <c r="A16" s="6" t="s">
        <v>132</v>
      </c>
      <c r="B16" s="6"/>
      <c r="C16" s="6"/>
      <c r="D16" s="6"/>
      <c r="E16" s="9"/>
    </row>
    <row r="17" spans="1:9" ht="25.5" x14ac:dyDescent="0.2">
      <c r="A17" s="6" t="s">
        <v>133</v>
      </c>
      <c r="B17" s="6" t="s">
        <v>780</v>
      </c>
      <c r="C17" s="6"/>
      <c r="D17" s="6"/>
      <c r="E17" s="9"/>
    </row>
    <row r="18" spans="1:9" s="2" customFormat="1" x14ac:dyDescent="0.2">
      <c r="A18" s="6" t="s">
        <v>134</v>
      </c>
      <c r="B18" s="6"/>
      <c r="C18" s="6"/>
      <c r="D18" s="6"/>
      <c r="E18" s="9"/>
      <c r="F18"/>
      <c r="G18"/>
      <c r="H18"/>
      <c r="I18"/>
    </row>
    <row r="19" spans="1:9" s="2" customFormat="1" x14ac:dyDescent="0.2">
      <c r="A19" s="6" t="s">
        <v>135</v>
      </c>
      <c r="B19" s="6"/>
      <c r="C19" s="6"/>
      <c r="D19" s="6"/>
      <c r="E19" s="9"/>
      <c r="F19"/>
      <c r="G19"/>
      <c r="H19"/>
      <c r="I19"/>
    </row>
    <row r="20" spans="1:9" x14ac:dyDescent="0.2">
      <c r="A20" s="6" t="s">
        <v>136</v>
      </c>
      <c r="B20" s="6"/>
      <c r="C20" s="6"/>
      <c r="D20" s="6"/>
      <c r="E20" s="9"/>
    </row>
    <row r="21" spans="1:9" ht="76.5" x14ac:dyDescent="0.2">
      <c r="A21" s="6" t="s">
        <v>137</v>
      </c>
      <c r="B21" s="6" t="s">
        <v>114</v>
      </c>
      <c r="C21" s="6" t="s">
        <v>358</v>
      </c>
      <c r="D21" s="6"/>
      <c r="E21" s="9" t="s">
        <v>2</v>
      </c>
    </row>
    <row r="22" spans="1:9" s="2" customFormat="1" x14ac:dyDescent="0.2">
      <c r="A22" s="6" t="s">
        <v>138</v>
      </c>
      <c r="B22" s="6"/>
      <c r="C22" s="6"/>
      <c r="D22" s="6"/>
      <c r="E22" s="9"/>
      <c r="F22"/>
      <c r="G22"/>
      <c r="H22"/>
      <c r="I22"/>
    </row>
    <row r="23" spans="1:9" ht="25.5" x14ac:dyDescent="0.2">
      <c r="A23" s="6" t="s">
        <v>139</v>
      </c>
      <c r="B23" s="6" t="s">
        <v>27</v>
      </c>
      <c r="C23" s="6" t="s">
        <v>381</v>
      </c>
      <c r="D23" s="6"/>
      <c r="E23" s="9" t="s">
        <v>2</v>
      </c>
    </row>
    <row r="24" spans="1:9" x14ac:dyDescent="0.2">
      <c r="A24" s="6" t="s">
        <v>140</v>
      </c>
      <c r="B24" s="6" t="s">
        <v>28</v>
      </c>
      <c r="C24" s="6" t="s">
        <v>381</v>
      </c>
      <c r="D24" s="6"/>
      <c r="E24" s="9" t="s">
        <v>2</v>
      </c>
    </row>
    <row r="25" spans="1:9" ht="25.5" x14ac:dyDescent="0.2">
      <c r="A25" s="6" t="s">
        <v>141</v>
      </c>
      <c r="B25" s="6" t="s">
        <v>29</v>
      </c>
      <c r="C25" s="6" t="s">
        <v>387</v>
      </c>
      <c r="D25" s="6"/>
      <c r="E25" s="9" t="s">
        <v>2</v>
      </c>
    </row>
    <row r="26" spans="1:9" x14ac:dyDescent="0.2">
      <c r="A26" s="6" t="s">
        <v>142</v>
      </c>
      <c r="B26" s="6" t="s">
        <v>30</v>
      </c>
      <c r="C26" s="6"/>
      <c r="D26" s="6"/>
      <c r="E26" s="9" t="s">
        <v>2</v>
      </c>
    </row>
    <row r="27" spans="1:9" s="2" customFormat="1" x14ac:dyDescent="0.2">
      <c r="A27" s="6" t="s">
        <v>143</v>
      </c>
      <c r="B27" s="6" t="s">
        <v>31</v>
      </c>
      <c r="C27" s="6"/>
      <c r="D27" s="6"/>
      <c r="E27" s="9" t="s">
        <v>2</v>
      </c>
      <c r="F27"/>
      <c r="G27"/>
      <c r="H27"/>
      <c r="I27"/>
    </row>
    <row r="28" spans="1:9" x14ac:dyDescent="0.2">
      <c r="A28" s="6" t="s">
        <v>144</v>
      </c>
      <c r="B28" s="6" t="s">
        <v>33</v>
      </c>
      <c r="C28" s="6"/>
      <c r="D28" s="6"/>
      <c r="E28" s="9" t="s">
        <v>48</v>
      </c>
    </row>
    <row r="29" spans="1:9" ht="25.5" x14ac:dyDescent="0.2">
      <c r="A29" s="6" t="s">
        <v>145</v>
      </c>
      <c r="B29" s="6" t="s">
        <v>115</v>
      </c>
      <c r="C29" s="6" t="s">
        <v>354</v>
      </c>
      <c r="D29" s="6"/>
      <c r="E29" s="9" t="s">
        <v>2</v>
      </c>
    </row>
    <row r="30" spans="1:9" x14ac:dyDescent="0.2">
      <c r="A30" s="6" t="s">
        <v>146</v>
      </c>
      <c r="B30" s="6"/>
      <c r="C30" s="6"/>
      <c r="D30" s="6"/>
      <c r="E30" s="9"/>
    </row>
    <row r="31" spans="1:9" x14ac:dyDescent="0.2">
      <c r="A31" s="6" t="s">
        <v>147</v>
      </c>
      <c r="B31" s="6"/>
      <c r="C31" s="6"/>
      <c r="D31" s="6"/>
      <c r="E31" s="9"/>
    </row>
    <row r="32" spans="1:9" x14ac:dyDescent="0.2">
      <c r="A32" s="6" t="s">
        <v>148</v>
      </c>
      <c r="B32" s="6"/>
      <c r="C32" s="6"/>
      <c r="D32" s="6"/>
      <c r="E32" s="9"/>
    </row>
    <row r="33" spans="1:5" x14ac:dyDescent="0.2">
      <c r="A33" s="6" t="s">
        <v>149</v>
      </c>
      <c r="B33" s="6"/>
      <c r="C33" s="6"/>
      <c r="D33" s="6"/>
      <c r="E33" s="9"/>
    </row>
    <row r="34" spans="1:5" x14ac:dyDescent="0.2">
      <c r="A34" s="6" t="s">
        <v>150</v>
      </c>
      <c r="B34" s="6" t="s">
        <v>83</v>
      </c>
      <c r="C34" s="6" t="s">
        <v>102</v>
      </c>
      <c r="D34" s="6"/>
      <c r="E34" s="9" t="s">
        <v>42</v>
      </c>
    </row>
    <row r="35" spans="1:5" x14ac:dyDescent="0.2">
      <c r="A35" s="6" t="s">
        <v>151</v>
      </c>
      <c r="B35" s="6"/>
      <c r="C35" s="6"/>
      <c r="D35" s="6"/>
      <c r="E35" s="9"/>
    </row>
    <row r="36" spans="1:5" x14ac:dyDescent="0.2">
      <c r="A36" s="6" t="s">
        <v>152</v>
      </c>
      <c r="B36" s="6"/>
      <c r="C36" s="6"/>
      <c r="D36" s="6"/>
      <c r="E36" s="9"/>
    </row>
    <row r="37" spans="1:5" x14ac:dyDescent="0.2">
      <c r="A37" s="6" t="s">
        <v>153</v>
      </c>
      <c r="B37" s="6"/>
      <c r="C37" s="6"/>
      <c r="D37" s="6"/>
      <c r="E37" s="9"/>
    </row>
    <row r="38" spans="1:5" x14ac:dyDescent="0.2">
      <c r="A38" s="6" t="s">
        <v>154</v>
      </c>
      <c r="B38" s="6"/>
      <c r="C38" s="6"/>
      <c r="D38" s="6"/>
      <c r="E38" s="9"/>
    </row>
    <row r="39" spans="1:5" x14ac:dyDescent="0.2">
      <c r="A39" s="6" t="s">
        <v>155</v>
      </c>
      <c r="B39" s="6"/>
      <c r="C39" s="6"/>
      <c r="D39" s="6"/>
      <c r="E39" s="9"/>
    </row>
    <row r="40" spans="1:5" ht="25.5" x14ac:dyDescent="0.2">
      <c r="A40" s="6" t="s">
        <v>156</v>
      </c>
      <c r="B40" s="6" t="s">
        <v>83</v>
      </c>
      <c r="C40" s="6" t="s">
        <v>348</v>
      </c>
      <c r="D40" s="6" t="s">
        <v>349</v>
      </c>
      <c r="E40" s="9" t="s">
        <v>2</v>
      </c>
    </row>
    <row r="41" spans="1:5" x14ac:dyDescent="0.2">
      <c r="A41" s="6" t="s">
        <v>157</v>
      </c>
      <c r="B41" s="6"/>
      <c r="C41" s="6"/>
      <c r="D41" s="6"/>
      <c r="E41" s="9"/>
    </row>
    <row r="42" spans="1:5" ht="76.5" x14ac:dyDescent="0.2">
      <c r="A42" s="6" t="s">
        <v>158</v>
      </c>
      <c r="B42" s="6" t="s">
        <v>107</v>
      </c>
      <c r="C42" s="6" t="s">
        <v>108</v>
      </c>
      <c r="D42" s="6"/>
      <c r="E42" s="9" t="s">
        <v>2</v>
      </c>
    </row>
    <row r="43" spans="1:5" ht="51" x14ac:dyDescent="0.2">
      <c r="A43" s="6" t="s">
        <v>159</v>
      </c>
      <c r="B43" s="6" t="s">
        <v>71</v>
      </c>
      <c r="C43" s="6" t="s">
        <v>379</v>
      </c>
      <c r="D43" s="6"/>
      <c r="E43" s="9" t="s">
        <v>2</v>
      </c>
    </row>
    <row r="44" spans="1:5" x14ac:dyDescent="0.2">
      <c r="A44" s="6" t="s">
        <v>160</v>
      </c>
      <c r="B44" s="6"/>
      <c r="C44" s="6"/>
      <c r="D44" s="6"/>
      <c r="E44" s="9"/>
    </row>
    <row r="45" spans="1:5" ht="25.5" x14ac:dyDescent="0.2">
      <c r="A45" s="6" t="s">
        <v>161</v>
      </c>
      <c r="B45" s="6" t="s">
        <v>58</v>
      </c>
      <c r="C45" s="6" t="s">
        <v>361</v>
      </c>
      <c r="D45" s="6"/>
      <c r="E45" s="9" t="s">
        <v>2</v>
      </c>
    </row>
    <row r="46" spans="1:5" ht="25.5" x14ac:dyDescent="0.2">
      <c r="A46" s="6" t="s">
        <v>162</v>
      </c>
      <c r="B46" s="6" t="s">
        <v>70</v>
      </c>
      <c r="C46" s="6" t="s">
        <v>362</v>
      </c>
      <c r="D46" s="6"/>
      <c r="E46" s="9" t="s">
        <v>2</v>
      </c>
    </row>
    <row r="47" spans="1:5" ht="25.5" x14ac:dyDescent="0.2">
      <c r="A47" s="6" t="s">
        <v>163</v>
      </c>
      <c r="B47" s="6" t="s">
        <v>343</v>
      </c>
      <c r="C47" s="6" t="s">
        <v>359</v>
      </c>
      <c r="D47" s="6" t="s">
        <v>344</v>
      </c>
      <c r="E47" s="9" t="s">
        <v>2</v>
      </c>
    </row>
    <row r="48" spans="1:5" ht="25.5" x14ac:dyDescent="0.2">
      <c r="A48" s="6" t="s">
        <v>164</v>
      </c>
      <c r="B48" s="6" t="s">
        <v>86</v>
      </c>
      <c r="C48" s="6" t="s">
        <v>361</v>
      </c>
      <c r="D48" s="6"/>
      <c r="E48" s="9" t="s">
        <v>2</v>
      </c>
    </row>
    <row r="49" spans="1:5" x14ac:dyDescent="0.2">
      <c r="A49" s="6" t="s">
        <v>165</v>
      </c>
      <c r="B49" s="6"/>
      <c r="C49" s="6"/>
      <c r="D49" s="6"/>
      <c r="E49" s="9"/>
    </row>
    <row r="50" spans="1:5" ht="25.5" x14ac:dyDescent="0.2">
      <c r="A50" s="6" t="s">
        <v>166</v>
      </c>
      <c r="B50" s="6" t="s">
        <v>57</v>
      </c>
      <c r="C50" s="6"/>
      <c r="D50" s="6"/>
      <c r="E50" s="9" t="s">
        <v>2</v>
      </c>
    </row>
    <row r="51" spans="1:5" ht="25.5" x14ac:dyDescent="0.2">
      <c r="A51" s="6" t="s">
        <v>167</v>
      </c>
      <c r="B51" s="6" t="s">
        <v>1</v>
      </c>
      <c r="C51" s="6"/>
      <c r="D51" s="6"/>
      <c r="E51" s="9" t="s">
        <v>2</v>
      </c>
    </row>
    <row r="52" spans="1:5" x14ac:dyDescent="0.2">
      <c r="A52" s="6" t="s">
        <v>168</v>
      </c>
      <c r="B52" s="6"/>
      <c r="C52" s="6"/>
      <c r="D52" s="6"/>
      <c r="E52" s="9"/>
    </row>
    <row r="53" spans="1:5" ht="25.5" x14ac:dyDescent="0.2">
      <c r="A53" s="6" t="s">
        <v>169</v>
      </c>
      <c r="B53" s="6" t="s">
        <v>106</v>
      </c>
      <c r="C53" s="6"/>
      <c r="D53" s="6"/>
      <c r="E53" s="9" t="s">
        <v>2</v>
      </c>
    </row>
    <row r="54" spans="1:5" ht="25.5" x14ac:dyDescent="0.2">
      <c r="A54" s="6" t="s">
        <v>170</v>
      </c>
      <c r="B54" s="6" t="s">
        <v>59</v>
      </c>
      <c r="C54" s="6"/>
      <c r="D54" s="6"/>
      <c r="E54" s="9" t="s">
        <v>2</v>
      </c>
    </row>
    <row r="55" spans="1:5" ht="25.5" x14ac:dyDescent="0.2">
      <c r="A55" s="6" t="s">
        <v>171</v>
      </c>
      <c r="B55" s="6" t="s">
        <v>60</v>
      </c>
      <c r="C55" s="6"/>
      <c r="D55" s="6"/>
      <c r="E55" s="9" t="s">
        <v>2</v>
      </c>
    </row>
    <row r="56" spans="1:5" ht="25.5" x14ac:dyDescent="0.2">
      <c r="A56" s="6" t="s">
        <v>172</v>
      </c>
      <c r="B56" s="6" t="s">
        <v>109</v>
      </c>
      <c r="C56" s="6" t="s">
        <v>99</v>
      </c>
      <c r="D56" s="6" t="s">
        <v>346</v>
      </c>
      <c r="E56" s="9" t="s">
        <v>2</v>
      </c>
    </row>
    <row r="57" spans="1:5" ht="25.5" x14ac:dyDescent="0.2">
      <c r="A57" s="6" t="s">
        <v>173</v>
      </c>
      <c r="B57" s="6" t="s">
        <v>110</v>
      </c>
      <c r="C57" s="6" t="s">
        <v>99</v>
      </c>
      <c r="D57" s="6" t="s">
        <v>346</v>
      </c>
      <c r="E57" s="9" t="s">
        <v>2</v>
      </c>
    </row>
    <row r="58" spans="1:5" x14ac:dyDescent="0.2">
      <c r="A58" s="6" t="s">
        <v>174</v>
      </c>
      <c r="B58" s="6" t="s">
        <v>53</v>
      </c>
      <c r="C58" s="6" t="s">
        <v>388</v>
      </c>
      <c r="D58" s="6"/>
      <c r="E58" s="9" t="s">
        <v>2</v>
      </c>
    </row>
    <row r="59" spans="1:5" ht="25.5" x14ac:dyDescent="0.2">
      <c r="A59" s="6" t="s">
        <v>175</v>
      </c>
      <c r="B59" s="6" t="s">
        <v>55</v>
      </c>
      <c r="C59" s="6" t="s">
        <v>373</v>
      </c>
      <c r="D59" s="6" t="s">
        <v>376</v>
      </c>
      <c r="E59" s="9" t="s">
        <v>2</v>
      </c>
    </row>
    <row r="60" spans="1:5" ht="25.5" x14ac:dyDescent="0.2">
      <c r="A60" s="6" t="s">
        <v>176</v>
      </c>
      <c r="B60" s="6" t="s">
        <v>54</v>
      </c>
      <c r="C60" s="6" t="s">
        <v>373</v>
      </c>
      <c r="D60" s="6" t="s">
        <v>376</v>
      </c>
      <c r="E60" s="9" t="s">
        <v>2</v>
      </c>
    </row>
    <row r="61" spans="1:5" ht="25.5" x14ac:dyDescent="0.2">
      <c r="A61" s="6" t="s">
        <v>177</v>
      </c>
      <c r="B61" s="6" t="s">
        <v>56</v>
      </c>
      <c r="C61" s="6" t="s">
        <v>370</v>
      </c>
      <c r="D61" s="6" t="s">
        <v>371</v>
      </c>
      <c r="E61" s="9" t="s">
        <v>2</v>
      </c>
    </row>
    <row r="62" spans="1:5" x14ac:dyDescent="0.2">
      <c r="A62" s="6" t="s">
        <v>178</v>
      </c>
      <c r="B62" s="6"/>
      <c r="C62" s="6"/>
      <c r="D62" s="6"/>
      <c r="E62" s="9"/>
    </row>
    <row r="63" spans="1:5" x14ac:dyDescent="0.2">
      <c r="A63" s="6" t="s">
        <v>179</v>
      </c>
      <c r="B63" s="6" t="s">
        <v>111</v>
      </c>
      <c r="C63" s="6"/>
      <c r="D63" s="6"/>
      <c r="E63" s="9" t="s">
        <v>2</v>
      </c>
    </row>
    <row r="64" spans="1:5" x14ac:dyDescent="0.2">
      <c r="A64" s="6" t="s">
        <v>180</v>
      </c>
      <c r="B64" s="6" t="s">
        <v>61</v>
      </c>
      <c r="C64" s="6" t="s">
        <v>347</v>
      </c>
      <c r="D64" s="6" t="s">
        <v>346</v>
      </c>
      <c r="E64" s="9" t="s">
        <v>2</v>
      </c>
    </row>
    <row r="65" spans="1:5" x14ac:dyDescent="0.2">
      <c r="A65" s="6" t="s">
        <v>181</v>
      </c>
      <c r="B65" s="6" t="s">
        <v>715</v>
      </c>
      <c r="C65" s="6" t="s">
        <v>716</v>
      </c>
      <c r="D65" s="6" t="s">
        <v>717</v>
      </c>
      <c r="E65" s="9" t="s">
        <v>2</v>
      </c>
    </row>
    <row r="66" spans="1:5" ht="51" x14ac:dyDescent="0.2">
      <c r="A66" s="6" t="s">
        <v>182</v>
      </c>
      <c r="B66" s="6" t="s">
        <v>713</v>
      </c>
      <c r="C66" s="6" t="s">
        <v>710</v>
      </c>
      <c r="D66" s="6" t="s">
        <v>714</v>
      </c>
      <c r="E66" s="9" t="s">
        <v>2</v>
      </c>
    </row>
    <row r="67" spans="1:5" ht="25.5" x14ac:dyDescent="0.2">
      <c r="A67" s="6" t="s">
        <v>183</v>
      </c>
      <c r="B67" s="6" t="s">
        <v>712</v>
      </c>
      <c r="C67" s="6" t="s">
        <v>710</v>
      </c>
      <c r="D67" s="6" t="s">
        <v>711</v>
      </c>
      <c r="E67" s="9" t="s">
        <v>2</v>
      </c>
    </row>
    <row r="68" spans="1:5" x14ac:dyDescent="0.2">
      <c r="A68" s="6" t="s">
        <v>184</v>
      </c>
      <c r="B68" s="6"/>
      <c r="C68" s="6"/>
      <c r="D68" s="6"/>
      <c r="E68" s="9"/>
    </row>
    <row r="69" spans="1:5" x14ac:dyDescent="0.2">
      <c r="A69" s="6" t="s">
        <v>185</v>
      </c>
      <c r="B69" s="6"/>
      <c r="C69" s="6"/>
      <c r="D69" s="6"/>
      <c r="E69" s="9"/>
    </row>
    <row r="70" spans="1:5" x14ac:dyDescent="0.2">
      <c r="A70" s="6" t="s">
        <v>186</v>
      </c>
      <c r="B70" s="6"/>
      <c r="C70" s="6"/>
      <c r="D70" s="6"/>
      <c r="E70" s="9"/>
    </row>
    <row r="71" spans="1:5" x14ac:dyDescent="0.2">
      <c r="A71" s="6" t="s">
        <v>187</v>
      </c>
      <c r="B71" s="6"/>
      <c r="C71" s="6"/>
      <c r="D71" s="6"/>
      <c r="E71" s="9"/>
    </row>
    <row r="72" spans="1:5" x14ac:dyDescent="0.2">
      <c r="A72" s="6" t="s">
        <v>188</v>
      </c>
      <c r="B72" s="6"/>
      <c r="C72" s="6"/>
      <c r="D72" s="6"/>
      <c r="E72" s="9"/>
    </row>
    <row r="73" spans="1:5" x14ac:dyDescent="0.2">
      <c r="A73" s="6" t="s">
        <v>189</v>
      </c>
      <c r="B73" s="6"/>
      <c r="C73" s="6"/>
      <c r="D73" s="6"/>
      <c r="E73" s="9"/>
    </row>
    <row r="74" spans="1:5" x14ac:dyDescent="0.2">
      <c r="A74" s="6" t="s">
        <v>190</v>
      </c>
      <c r="B74" s="6"/>
      <c r="C74" s="6"/>
      <c r="D74" s="6"/>
      <c r="E74" s="9"/>
    </row>
    <row r="75" spans="1:5" x14ac:dyDescent="0.2">
      <c r="A75" s="6" t="s">
        <v>191</v>
      </c>
      <c r="B75" s="6"/>
      <c r="C75" s="6"/>
      <c r="D75" s="6"/>
      <c r="E75" s="9"/>
    </row>
    <row r="76" spans="1:5" x14ac:dyDescent="0.2">
      <c r="A76" s="6" t="s">
        <v>192</v>
      </c>
      <c r="B76" s="6"/>
      <c r="C76" s="6"/>
      <c r="D76" s="6"/>
      <c r="E76" s="9"/>
    </row>
    <row r="77" spans="1:5" x14ac:dyDescent="0.2">
      <c r="A77" s="6" t="s">
        <v>193</v>
      </c>
      <c r="B77" s="6"/>
      <c r="C77" s="6"/>
      <c r="D77" s="6"/>
      <c r="E77" s="9"/>
    </row>
    <row r="78" spans="1:5" x14ac:dyDescent="0.2">
      <c r="A78" s="6" t="s">
        <v>194</v>
      </c>
      <c r="B78" s="6"/>
      <c r="C78" s="6"/>
      <c r="D78" s="6"/>
      <c r="E78" s="9"/>
    </row>
    <row r="79" spans="1:5" x14ac:dyDescent="0.2">
      <c r="A79" s="6" t="s">
        <v>195</v>
      </c>
      <c r="B79" s="6"/>
      <c r="C79" s="6"/>
      <c r="D79" s="6"/>
      <c r="E79" s="9"/>
    </row>
    <row r="80" spans="1:5" x14ac:dyDescent="0.2">
      <c r="A80" s="6" t="s">
        <v>196</v>
      </c>
      <c r="B80" s="6"/>
      <c r="C80" s="6"/>
      <c r="D80" s="6"/>
      <c r="E80" s="9"/>
    </row>
    <row r="81" spans="1:5" x14ac:dyDescent="0.2">
      <c r="A81" s="6" t="s">
        <v>197</v>
      </c>
      <c r="B81" s="6"/>
      <c r="C81" s="6"/>
      <c r="D81" s="6"/>
      <c r="E81" s="9"/>
    </row>
    <row r="82" spans="1:5" x14ac:dyDescent="0.2">
      <c r="A82" s="6" t="s">
        <v>198</v>
      </c>
      <c r="B82" s="6"/>
      <c r="C82" s="6"/>
      <c r="D82" s="6"/>
      <c r="E82" s="9"/>
    </row>
    <row r="83" spans="1:5" x14ac:dyDescent="0.2">
      <c r="A83" s="6" t="s">
        <v>199</v>
      </c>
      <c r="B83" s="6"/>
      <c r="C83" s="6"/>
      <c r="D83" s="6"/>
      <c r="E83" s="9"/>
    </row>
    <row r="84" spans="1:5" x14ac:dyDescent="0.2">
      <c r="A84" s="6" t="s">
        <v>200</v>
      </c>
      <c r="B84" s="6"/>
      <c r="C84" s="6"/>
      <c r="D84" s="6"/>
      <c r="E84" s="9"/>
    </row>
    <row r="85" spans="1:5" x14ac:dyDescent="0.2">
      <c r="A85" s="6" t="s">
        <v>201</v>
      </c>
      <c r="B85" s="6"/>
      <c r="C85" s="6"/>
      <c r="D85" s="6"/>
      <c r="E85" s="9"/>
    </row>
    <row r="86" spans="1:5" x14ac:dyDescent="0.2">
      <c r="A86" s="6" t="s">
        <v>202</v>
      </c>
      <c r="B86" s="6"/>
      <c r="C86" s="6"/>
      <c r="D86" s="6"/>
      <c r="E86" s="9"/>
    </row>
    <row r="87" spans="1:5" x14ac:dyDescent="0.2">
      <c r="A87" s="6" t="s">
        <v>203</v>
      </c>
      <c r="B87" s="6"/>
      <c r="C87" s="6"/>
      <c r="D87" s="6"/>
      <c r="E87" s="9"/>
    </row>
    <row r="88" spans="1:5" x14ac:dyDescent="0.2">
      <c r="A88" s="6" t="s">
        <v>204</v>
      </c>
      <c r="B88" s="6"/>
      <c r="C88" s="6"/>
      <c r="D88" s="6"/>
      <c r="E88" s="9"/>
    </row>
    <row r="89" spans="1:5" x14ac:dyDescent="0.2">
      <c r="A89" s="6" t="s">
        <v>205</v>
      </c>
      <c r="B89" s="6"/>
      <c r="C89" s="6"/>
      <c r="D89" s="6"/>
      <c r="E89" s="9"/>
    </row>
    <row r="90" spans="1:5" x14ac:dyDescent="0.2">
      <c r="A90" s="6" t="s">
        <v>206</v>
      </c>
      <c r="B90" s="6"/>
      <c r="C90" s="6"/>
      <c r="D90" s="6"/>
      <c r="E90" s="9"/>
    </row>
  </sheetData>
  <mergeCells count="1">
    <mergeCell ref="A1:E1"/>
  </mergeCells>
  <phoneticPr fontId="3" type="noConversion"/>
  <conditionalFormatting sqref="F1:H1 E91:E1048576">
    <cfRule type="cellIs" dxfId="12" priority="3" stopIfTrue="1" operator="equal">
      <formula>"Y"</formula>
    </cfRule>
  </conditionalFormatting>
  <conditionalFormatting sqref="A3:E90">
    <cfRule type="expression" dxfId="11" priority="1">
      <formula>AND($B3&lt;&gt;"",MOD(ROW(),2)=0)</formula>
    </cfRule>
    <cfRule type="expression" dxfId="10" priority="2">
      <formula>$B3&lt;&gt;""</formula>
    </cfRule>
  </conditionalFormatting>
  <dataValidations count="1">
    <dataValidation type="list" allowBlank="1" showInputMessage="1" showErrorMessage="1" sqref="E90">
      <formula1>"Counter (no subrelations),Counter,Currency (no subrelations),Currency,Numeric (no subrelations),Numeric,N/A"</formula1>
    </dataValidation>
  </dataValidations>
  <pageMargins left="0.7" right="0.7" top="0.75" bottom="0.75" header="0.3" footer="0.3"/>
  <pageSetup orientation="portrait" horizontalDpi="300" verticalDpi="300" r:id="rId1"/>
  <headerFooter alignWithMargins="0"/>
  <customProperties>
    <customPr name="ORB_SHEETNAM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N90"/>
  <sheetViews>
    <sheetView showGridLines="0" topLeftCell="C1" zoomScale="120" zoomScaleNormal="120" workbookViewId="0">
      <pane ySplit="2" topLeftCell="A3" activePane="bottomLeft" state="frozen"/>
      <selection pane="bottomLeft" activeCell="F12" sqref="F12"/>
    </sheetView>
  </sheetViews>
  <sheetFormatPr defaultColWidth="8.85546875" defaultRowHeight="12.75" x14ac:dyDescent="0.2"/>
  <cols>
    <col min="1" max="1" width="10.42578125" style="16" bestFit="1" customWidth="1"/>
    <col min="2" max="2" width="23.85546875" style="16" bestFit="1" customWidth="1"/>
    <col min="3" max="3" width="15.42578125" style="17" bestFit="1" customWidth="1"/>
    <col min="4" max="4" width="81.5703125" style="17" bestFit="1" customWidth="1"/>
    <col min="5" max="5" width="13.85546875" customWidth="1"/>
    <col min="6" max="6" width="17.7109375" customWidth="1"/>
    <col min="7" max="7" width="13.7109375" customWidth="1"/>
    <col min="8" max="8" width="14.7109375" customWidth="1"/>
    <col min="9" max="9" width="18.42578125" customWidth="1"/>
    <col min="10" max="10" width="10.140625" customWidth="1"/>
    <col min="12" max="16384" width="8.85546875" style="1"/>
  </cols>
  <sheetData>
    <row r="1" spans="1:14" ht="26.25" x14ac:dyDescent="0.2">
      <c r="A1" s="21" t="s">
        <v>414</v>
      </c>
      <c r="B1" s="21"/>
      <c r="C1" s="21"/>
      <c r="D1" s="21"/>
    </row>
    <row r="2" spans="1:14" ht="21" customHeight="1" x14ac:dyDescent="0.2">
      <c r="A2" s="15" t="s">
        <v>87</v>
      </c>
      <c r="B2" s="15" t="s">
        <v>94</v>
      </c>
      <c r="C2" s="15" t="s">
        <v>51</v>
      </c>
      <c r="D2" s="15" t="s">
        <v>103</v>
      </c>
      <c r="E2" s="19" t="s">
        <v>779</v>
      </c>
      <c r="F2" s="18"/>
      <c r="G2" s="18"/>
      <c r="H2" s="18"/>
      <c r="I2" s="18"/>
      <c r="J2" s="18"/>
      <c r="K2" s="18"/>
      <c r="L2" s="18"/>
      <c r="M2" s="18"/>
      <c r="N2" s="18"/>
    </row>
    <row r="3" spans="1:14" x14ac:dyDescent="0.2">
      <c r="A3" s="6" t="s">
        <v>207</v>
      </c>
      <c r="B3" s="6" t="s">
        <v>4</v>
      </c>
      <c r="C3" s="6" t="s">
        <v>52</v>
      </c>
      <c r="D3" s="6"/>
    </row>
    <row r="4" spans="1:14" x14ac:dyDescent="0.2">
      <c r="A4" s="6" t="s">
        <v>208</v>
      </c>
      <c r="B4" s="6" t="s">
        <v>5</v>
      </c>
      <c r="C4" s="6" t="s">
        <v>52</v>
      </c>
      <c r="D4" s="6"/>
    </row>
    <row r="5" spans="1:14" x14ac:dyDescent="0.2">
      <c r="A5" s="6" t="s">
        <v>209</v>
      </c>
      <c r="B5" s="6" t="s">
        <v>11</v>
      </c>
      <c r="C5" s="6" t="s">
        <v>52</v>
      </c>
      <c r="D5" s="6"/>
    </row>
    <row r="6" spans="1:14" x14ac:dyDescent="0.2">
      <c r="A6" s="6" t="s">
        <v>210</v>
      </c>
      <c r="B6" s="6" t="s">
        <v>12</v>
      </c>
      <c r="C6" s="6" t="s">
        <v>52</v>
      </c>
      <c r="D6" s="6"/>
    </row>
    <row r="7" spans="1:14" x14ac:dyDescent="0.2">
      <c r="A7" s="6" t="s">
        <v>211</v>
      </c>
      <c r="B7" s="6" t="s">
        <v>6</v>
      </c>
      <c r="C7" s="6" t="s">
        <v>52</v>
      </c>
      <c r="D7" s="6" t="s">
        <v>724</v>
      </c>
    </row>
    <row r="8" spans="1:14" x14ac:dyDescent="0.2">
      <c r="A8" s="6" t="s">
        <v>212</v>
      </c>
      <c r="B8" s="6" t="s">
        <v>34</v>
      </c>
      <c r="C8" s="6" t="s">
        <v>52</v>
      </c>
      <c r="D8" s="6" t="s">
        <v>118</v>
      </c>
    </row>
    <row r="9" spans="1:14" x14ac:dyDescent="0.2">
      <c r="A9" s="6" t="s">
        <v>213</v>
      </c>
      <c r="B9" s="6" t="s">
        <v>35</v>
      </c>
      <c r="C9" s="6" t="s">
        <v>52</v>
      </c>
      <c r="D9" s="6"/>
    </row>
    <row r="10" spans="1:14" x14ac:dyDescent="0.2">
      <c r="A10" s="6" t="s">
        <v>214</v>
      </c>
      <c r="B10" s="6" t="s">
        <v>41</v>
      </c>
      <c r="C10" s="6" t="s">
        <v>52</v>
      </c>
      <c r="D10" s="6"/>
    </row>
    <row r="11" spans="1:14" x14ac:dyDescent="0.2">
      <c r="A11" s="6" t="s">
        <v>215</v>
      </c>
      <c r="B11" s="6" t="s">
        <v>43</v>
      </c>
      <c r="C11" s="6" t="s">
        <v>52</v>
      </c>
      <c r="D11" s="6"/>
    </row>
    <row r="12" spans="1:14" ht="19.5" customHeight="1" x14ac:dyDescent="0.2">
      <c r="A12" s="6" t="s">
        <v>216</v>
      </c>
      <c r="B12" s="6" t="s">
        <v>49</v>
      </c>
      <c r="C12" s="6" t="s">
        <v>52</v>
      </c>
      <c r="D12" s="6" t="s">
        <v>119</v>
      </c>
    </row>
    <row r="13" spans="1:14" x14ac:dyDescent="0.2">
      <c r="A13" s="6" t="s">
        <v>217</v>
      </c>
      <c r="B13" s="6" t="s">
        <v>78</v>
      </c>
      <c r="C13" s="6" t="s">
        <v>52</v>
      </c>
      <c r="D13" s="6"/>
    </row>
    <row r="14" spans="1:14" x14ac:dyDescent="0.2">
      <c r="A14" s="6" t="s">
        <v>218</v>
      </c>
      <c r="B14" s="6" t="s">
        <v>80</v>
      </c>
      <c r="C14" s="6" t="s">
        <v>52</v>
      </c>
      <c r="D14" s="6" t="s">
        <v>411</v>
      </c>
    </row>
    <row r="15" spans="1:14" x14ac:dyDescent="0.2">
      <c r="A15" s="6" t="s">
        <v>219</v>
      </c>
      <c r="B15" s="6"/>
      <c r="C15" s="6"/>
      <c r="D15" s="6"/>
    </row>
    <row r="16" spans="1:14" x14ac:dyDescent="0.2">
      <c r="A16" s="6" t="s">
        <v>220</v>
      </c>
      <c r="B16" s="6"/>
      <c r="C16" s="6"/>
      <c r="D16" s="6"/>
    </row>
    <row r="17" spans="1:4" x14ac:dyDescent="0.2">
      <c r="A17" s="6" t="s">
        <v>221</v>
      </c>
      <c r="B17" s="6" t="s">
        <v>15</v>
      </c>
      <c r="C17" s="6" t="s">
        <v>52</v>
      </c>
      <c r="D17" s="6" t="s">
        <v>727</v>
      </c>
    </row>
    <row r="18" spans="1:4" ht="13.5" customHeight="1" x14ac:dyDescent="0.2">
      <c r="A18" s="6" t="s">
        <v>222</v>
      </c>
      <c r="B18" s="6" t="s">
        <v>424</v>
      </c>
      <c r="C18" s="6" t="s">
        <v>52</v>
      </c>
      <c r="D18" s="6" t="s">
        <v>728</v>
      </c>
    </row>
    <row r="19" spans="1:4" x14ac:dyDescent="0.2">
      <c r="A19" s="6" t="s">
        <v>223</v>
      </c>
      <c r="B19" s="6" t="s">
        <v>16</v>
      </c>
      <c r="C19" s="6" t="s">
        <v>52</v>
      </c>
      <c r="D19" s="6" t="s">
        <v>725</v>
      </c>
    </row>
    <row r="20" spans="1:4" x14ac:dyDescent="0.2">
      <c r="A20" s="6" t="s">
        <v>224</v>
      </c>
      <c r="B20" s="6" t="s">
        <v>17</v>
      </c>
      <c r="C20" s="6" t="s">
        <v>52</v>
      </c>
      <c r="D20" s="6" t="s">
        <v>412</v>
      </c>
    </row>
    <row r="21" spans="1:4" x14ac:dyDescent="0.2">
      <c r="A21" s="6" t="s">
        <v>225</v>
      </c>
      <c r="B21" s="6" t="s">
        <v>18</v>
      </c>
      <c r="C21" s="6" t="s">
        <v>52</v>
      </c>
      <c r="D21" s="6"/>
    </row>
    <row r="22" spans="1:4" x14ac:dyDescent="0.2">
      <c r="A22" s="6" t="s">
        <v>226</v>
      </c>
      <c r="B22" s="6"/>
      <c r="C22" s="6"/>
      <c r="D22" s="6"/>
    </row>
    <row r="23" spans="1:4" x14ac:dyDescent="0.2">
      <c r="A23" s="6" t="s">
        <v>227</v>
      </c>
      <c r="B23" s="6"/>
      <c r="C23" s="6"/>
      <c r="D23" s="6"/>
    </row>
    <row r="24" spans="1:4" x14ac:dyDescent="0.2">
      <c r="A24" s="6" t="s">
        <v>228</v>
      </c>
      <c r="B24" s="6"/>
      <c r="C24" s="6"/>
      <c r="D24" s="6"/>
    </row>
    <row r="25" spans="1:4" x14ac:dyDescent="0.2">
      <c r="A25" s="6" t="s">
        <v>229</v>
      </c>
      <c r="B25" s="6"/>
      <c r="C25" s="6"/>
      <c r="D25" s="6"/>
    </row>
    <row r="26" spans="1:4" x14ac:dyDescent="0.2">
      <c r="A26" s="6" t="s">
        <v>230</v>
      </c>
      <c r="B26" s="6"/>
      <c r="C26" s="6"/>
      <c r="D26" s="6"/>
    </row>
    <row r="27" spans="1:4" x14ac:dyDescent="0.2">
      <c r="A27" s="6" t="s">
        <v>231</v>
      </c>
      <c r="B27" s="6" t="s">
        <v>729</v>
      </c>
      <c r="C27" s="6" t="s">
        <v>52</v>
      </c>
      <c r="D27" s="6"/>
    </row>
    <row r="28" spans="1:4" x14ac:dyDescent="0.2">
      <c r="A28" s="6" t="s">
        <v>232</v>
      </c>
      <c r="B28" s="6" t="s">
        <v>20</v>
      </c>
      <c r="C28" s="6" t="s">
        <v>52</v>
      </c>
      <c r="D28" s="6"/>
    </row>
    <row r="29" spans="1:4" x14ac:dyDescent="0.2">
      <c r="A29" s="6" t="s">
        <v>233</v>
      </c>
      <c r="B29" s="6" t="s">
        <v>21</v>
      </c>
      <c r="C29" s="6" t="s">
        <v>52</v>
      </c>
      <c r="D29" s="6" t="s">
        <v>418</v>
      </c>
    </row>
    <row r="30" spans="1:4" x14ac:dyDescent="0.2">
      <c r="A30" s="6" t="s">
        <v>234</v>
      </c>
      <c r="B30" s="6"/>
      <c r="C30" s="6"/>
      <c r="D30" s="6"/>
    </row>
    <row r="31" spans="1:4" x14ac:dyDescent="0.2">
      <c r="A31" s="6" t="s">
        <v>235</v>
      </c>
      <c r="B31" s="6"/>
      <c r="C31" s="6"/>
      <c r="D31" s="6"/>
    </row>
    <row r="32" spans="1:4" x14ac:dyDescent="0.2">
      <c r="A32" s="6" t="s">
        <v>236</v>
      </c>
      <c r="B32" s="6" t="s">
        <v>780</v>
      </c>
      <c r="C32" s="6"/>
      <c r="D32" s="6"/>
    </row>
    <row r="33" spans="1:4" x14ac:dyDescent="0.2">
      <c r="A33" s="6" t="s">
        <v>237</v>
      </c>
      <c r="B33" s="6" t="s">
        <v>84</v>
      </c>
      <c r="C33" s="6" t="s">
        <v>52</v>
      </c>
      <c r="D33" s="6"/>
    </row>
    <row r="34" spans="1:4" x14ac:dyDescent="0.2">
      <c r="A34" s="6" t="s">
        <v>238</v>
      </c>
      <c r="B34" s="6" t="s">
        <v>32</v>
      </c>
      <c r="C34" s="6" t="s">
        <v>52</v>
      </c>
      <c r="D34" s="6"/>
    </row>
    <row r="35" spans="1:4" x14ac:dyDescent="0.2">
      <c r="A35" s="6" t="s">
        <v>239</v>
      </c>
      <c r="B35" s="6" t="s">
        <v>23</v>
      </c>
      <c r="C35" s="6" t="s">
        <v>52</v>
      </c>
      <c r="D35" s="6" t="s">
        <v>117</v>
      </c>
    </row>
    <row r="36" spans="1:4" x14ac:dyDescent="0.2">
      <c r="A36" s="6" t="s">
        <v>240</v>
      </c>
      <c r="B36" s="6" t="s">
        <v>25</v>
      </c>
      <c r="C36" s="6" t="s">
        <v>52</v>
      </c>
      <c r="D36" s="6" t="s">
        <v>419</v>
      </c>
    </row>
    <row r="37" spans="1:4" x14ac:dyDescent="0.2">
      <c r="A37" s="6" t="s">
        <v>241</v>
      </c>
      <c r="B37" s="6" t="s">
        <v>26</v>
      </c>
      <c r="C37" s="6" t="s">
        <v>52</v>
      </c>
      <c r="D37" s="6" t="s">
        <v>421</v>
      </c>
    </row>
    <row r="38" spans="1:4" ht="25.5" x14ac:dyDescent="0.2">
      <c r="A38" s="6" t="s">
        <v>242</v>
      </c>
      <c r="B38" s="6" t="s">
        <v>723</v>
      </c>
      <c r="C38" s="6" t="s">
        <v>52</v>
      </c>
      <c r="D38" s="6" t="s">
        <v>726</v>
      </c>
    </row>
    <row r="39" spans="1:4" x14ac:dyDescent="0.2">
      <c r="A39" s="6" t="s">
        <v>243</v>
      </c>
      <c r="B39" s="6" t="s">
        <v>36</v>
      </c>
      <c r="C39" s="6" t="s">
        <v>52</v>
      </c>
      <c r="D39" s="6"/>
    </row>
    <row r="40" spans="1:4" x14ac:dyDescent="0.2">
      <c r="A40" s="6" t="s">
        <v>244</v>
      </c>
      <c r="B40" s="6" t="s">
        <v>37</v>
      </c>
      <c r="C40" s="6" t="s">
        <v>52</v>
      </c>
      <c r="D40" s="6"/>
    </row>
    <row r="41" spans="1:4" x14ac:dyDescent="0.2">
      <c r="A41" s="6" t="s">
        <v>245</v>
      </c>
      <c r="B41" s="6" t="s">
        <v>38</v>
      </c>
      <c r="C41" s="6" t="s">
        <v>52</v>
      </c>
      <c r="D41" s="6"/>
    </row>
    <row r="42" spans="1:4" x14ac:dyDescent="0.2">
      <c r="A42" s="6" t="s">
        <v>246</v>
      </c>
      <c r="B42" s="6" t="s">
        <v>39</v>
      </c>
      <c r="C42" s="6" t="s">
        <v>52</v>
      </c>
      <c r="D42" s="6"/>
    </row>
    <row r="43" spans="1:4" x14ac:dyDescent="0.2">
      <c r="A43" s="6" t="s">
        <v>247</v>
      </c>
      <c r="B43" s="6" t="s">
        <v>40</v>
      </c>
      <c r="C43" s="6" t="s">
        <v>52</v>
      </c>
      <c r="D43" s="6"/>
    </row>
    <row r="44" spans="1:4" x14ac:dyDescent="0.2">
      <c r="A44" s="6" t="s">
        <v>248</v>
      </c>
      <c r="B44" s="6"/>
      <c r="C44" s="6"/>
      <c r="D44" s="6"/>
    </row>
    <row r="45" spans="1:4" x14ac:dyDescent="0.2">
      <c r="A45" s="6" t="s">
        <v>249</v>
      </c>
      <c r="B45" s="6" t="s">
        <v>384</v>
      </c>
      <c r="C45" s="6" t="s">
        <v>52</v>
      </c>
      <c r="D45" s="6"/>
    </row>
    <row r="46" spans="1:4" ht="12" customHeight="1" x14ac:dyDescent="0.2">
      <c r="A46" s="6" t="s">
        <v>250</v>
      </c>
      <c r="B46" s="6" t="s">
        <v>413</v>
      </c>
      <c r="C46" s="6" t="s">
        <v>52</v>
      </c>
      <c r="D46" s="6"/>
    </row>
    <row r="47" spans="1:4" x14ac:dyDescent="0.2">
      <c r="A47" s="6" t="s">
        <v>251</v>
      </c>
      <c r="B47" s="6"/>
      <c r="C47" s="6"/>
      <c r="D47" s="6"/>
    </row>
    <row r="48" spans="1:4" x14ac:dyDescent="0.2">
      <c r="A48" s="6" t="s">
        <v>252</v>
      </c>
      <c r="B48" s="6" t="s">
        <v>382</v>
      </c>
      <c r="C48" s="6" t="s">
        <v>52</v>
      </c>
      <c r="D48" s="6"/>
    </row>
    <row r="49" spans="1:4" x14ac:dyDescent="0.2">
      <c r="A49" s="6" t="s">
        <v>253</v>
      </c>
      <c r="B49" s="6"/>
      <c r="C49" s="6"/>
      <c r="D49" s="6"/>
    </row>
    <row r="50" spans="1:4" x14ac:dyDescent="0.2">
      <c r="A50" s="6" t="s">
        <v>254</v>
      </c>
      <c r="B50" s="6"/>
      <c r="C50" s="6"/>
      <c r="D50" s="6"/>
    </row>
    <row r="51" spans="1:4" x14ac:dyDescent="0.2">
      <c r="A51" s="6" t="s">
        <v>255</v>
      </c>
      <c r="B51" s="6"/>
      <c r="C51" s="6"/>
      <c r="D51" s="6"/>
    </row>
    <row r="52" spans="1:4" x14ac:dyDescent="0.2">
      <c r="A52" s="6" t="s">
        <v>256</v>
      </c>
      <c r="B52" s="6"/>
      <c r="C52" s="6"/>
      <c r="D52" s="6"/>
    </row>
    <row r="53" spans="1:4" x14ac:dyDescent="0.2">
      <c r="A53" s="6" t="s">
        <v>257</v>
      </c>
      <c r="B53" s="6" t="s">
        <v>62</v>
      </c>
      <c r="C53" s="6" t="s">
        <v>52</v>
      </c>
      <c r="D53" s="6"/>
    </row>
    <row r="54" spans="1:4" x14ac:dyDescent="0.2">
      <c r="A54" s="6" t="s">
        <v>258</v>
      </c>
      <c r="B54" s="6"/>
      <c r="C54" s="6"/>
      <c r="D54" s="6"/>
    </row>
    <row r="55" spans="1:4" x14ac:dyDescent="0.2">
      <c r="A55" s="6" t="s">
        <v>259</v>
      </c>
      <c r="B55" s="6"/>
      <c r="C55" s="6"/>
      <c r="D55" s="6"/>
    </row>
    <row r="56" spans="1:4" x14ac:dyDescent="0.2">
      <c r="A56" s="6" t="s">
        <v>260</v>
      </c>
      <c r="B56" s="6"/>
      <c r="C56" s="6"/>
      <c r="D56" s="6"/>
    </row>
    <row r="57" spans="1:4" x14ac:dyDescent="0.2">
      <c r="A57" s="6" t="s">
        <v>261</v>
      </c>
      <c r="B57" s="6"/>
      <c r="C57" s="6"/>
      <c r="D57" s="6"/>
    </row>
    <row r="58" spans="1:4" x14ac:dyDescent="0.2">
      <c r="A58" s="6" t="s">
        <v>262</v>
      </c>
      <c r="B58" s="6" t="s">
        <v>383</v>
      </c>
      <c r="C58" s="6" t="s">
        <v>52</v>
      </c>
      <c r="D58" s="6"/>
    </row>
    <row r="59" spans="1:4" x14ac:dyDescent="0.2">
      <c r="A59" s="6" t="s">
        <v>263</v>
      </c>
      <c r="B59" s="6"/>
      <c r="C59" s="6"/>
      <c r="D59" s="6"/>
    </row>
    <row r="60" spans="1:4" ht="11.25" customHeight="1" x14ac:dyDescent="0.2">
      <c r="A60" s="6" t="s">
        <v>264</v>
      </c>
      <c r="B60" s="6" t="s">
        <v>422</v>
      </c>
      <c r="C60" s="6" t="s">
        <v>52</v>
      </c>
      <c r="D60" s="6" t="s">
        <v>423</v>
      </c>
    </row>
    <row r="61" spans="1:4" x14ac:dyDescent="0.2">
      <c r="A61" s="6" t="s">
        <v>265</v>
      </c>
      <c r="B61" s="6" t="s">
        <v>66</v>
      </c>
      <c r="C61" s="6" t="s">
        <v>52</v>
      </c>
      <c r="D61" s="6"/>
    </row>
    <row r="62" spans="1:4" x14ac:dyDescent="0.2">
      <c r="A62" s="6" t="s">
        <v>266</v>
      </c>
      <c r="B62" s="6" t="s">
        <v>81</v>
      </c>
      <c r="C62" s="6" t="s">
        <v>52</v>
      </c>
      <c r="D62" s="6"/>
    </row>
    <row r="63" spans="1:4" x14ac:dyDescent="0.2">
      <c r="A63" s="6" t="s">
        <v>267</v>
      </c>
      <c r="B63" s="6" t="s">
        <v>67</v>
      </c>
      <c r="C63" s="6" t="s">
        <v>52</v>
      </c>
      <c r="D63" s="6"/>
    </row>
    <row r="64" spans="1:4" x14ac:dyDescent="0.2">
      <c r="A64" s="6" t="s">
        <v>268</v>
      </c>
      <c r="B64" s="6" t="s">
        <v>68</v>
      </c>
      <c r="C64" s="6" t="s">
        <v>52</v>
      </c>
      <c r="D64" s="6"/>
    </row>
    <row r="65" spans="1:4" ht="25.5" x14ac:dyDescent="0.2">
      <c r="A65" s="6" t="s">
        <v>269</v>
      </c>
      <c r="B65" s="6" t="s">
        <v>426</v>
      </c>
      <c r="C65" s="6"/>
      <c r="D65" s="6" t="s">
        <v>427</v>
      </c>
    </row>
    <row r="66" spans="1:4" x14ac:dyDescent="0.2">
      <c r="A66" s="6" t="s">
        <v>270</v>
      </c>
      <c r="B66" s="6"/>
      <c r="C66" s="6"/>
      <c r="D66" s="6"/>
    </row>
    <row r="67" spans="1:4" x14ac:dyDescent="0.2">
      <c r="A67" s="6" t="s">
        <v>271</v>
      </c>
      <c r="B67" s="6"/>
      <c r="C67" s="6"/>
      <c r="D67" s="6"/>
    </row>
    <row r="68" spans="1:4" x14ac:dyDescent="0.2">
      <c r="A68" s="6" t="s">
        <v>272</v>
      </c>
      <c r="B68" s="6"/>
      <c r="C68" s="6"/>
      <c r="D68" s="6"/>
    </row>
    <row r="69" spans="1:4" x14ac:dyDescent="0.2">
      <c r="A69" s="6" t="s">
        <v>273</v>
      </c>
      <c r="B69" s="6"/>
      <c r="C69" s="6"/>
      <c r="D69" s="6"/>
    </row>
    <row r="70" spans="1:4" x14ac:dyDescent="0.2">
      <c r="A70" s="6" t="s">
        <v>274</v>
      </c>
      <c r="B70" s="6" t="s">
        <v>385</v>
      </c>
      <c r="C70" s="6" t="s">
        <v>52</v>
      </c>
      <c r="D70" s="6"/>
    </row>
    <row r="71" spans="1:4" x14ac:dyDescent="0.2">
      <c r="A71" s="6" t="s">
        <v>275</v>
      </c>
      <c r="B71" s="6" t="s">
        <v>63</v>
      </c>
      <c r="C71" s="6" t="s">
        <v>52</v>
      </c>
      <c r="D71" s="6" t="s">
        <v>720</v>
      </c>
    </row>
    <row r="72" spans="1:4" x14ac:dyDescent="0.2">
      <c r="A72" s="6" t="s">
        <v>276</v>
      </c>
      <c r="B72" s="6" t="s">
        <v>64</v>
      </c>
      <c r="C72" s="6" t="s">
        <v>2</v>
      </c>
      <c r="D72" s="6"/>
    </row>
    <row r="73" spans="1:4" x14ac:dyDescent="0.2">
      <c r="A73" s="6" t="s">
        <v>277</v>
      </c>
      <c r="B73" s="6" t="s">
        <v>64</v>
      </c>
      <c r="C73" s="6" t="s">
        <v>2</v>
      </c>
      <c r="D73" s="6"/>
    </row>
    <row r="74" spans="1:4" x14ac:dyDescent="0.2">
      <c r="A74" s="6" t="s">
        <v>278</v>
      </c>
      <c r="B74" s="6" t="s">
        <v>69</v>
      </c>
      <c r="C74" s="6" t="s">
        <v>52</v>
      </c>
      <c r="D74" s="6" t="s">
        <v>428</v>
      </c>
    </row>
    <row r="75" spans="1:4" x14ac:dyDescent="0.2">
      <c r="A75" s="6" t="s">
        <v>279</v>
      </c>
      <c r="B75" s="6" t="s">
        <v>65</v>
      </c>
      <c r="C75" s="6" t="s">
        <v>52</v>
      </c>
      <c r="D75" s="6"/>
    </row>
    <row r="76" spans="1:4" x14ac:dyDescent="0.2">
      <c r="A76" s="6" t="s">
        <v>280</v>
      </c>
      <c r="B76" s="6" t="s">
        <v>50</v>
      </c>
      <c r="C76" s="6" t="s">
        <v>52</v>
      </c>
      <c r="D76" s="6" t="s">
        <v>104</v>
      </c>
    </row>
    <row r="77" spans="1:4" x14ac:dyDescent="0.2">
      <c r="A77" s="6" t="s">
        <v>281</v>
      </c>
      <c r="B77" s="6"/>
      <c r="C77" s="6"/>
      <c r="D77" s="6"/>
    </row>
    <row r="78" spans="1:4" x14ac:dyDescent="0.2">
      <c r="A78" s="6" t="s">
        <v>282</v>
      </c>
      <c r="B78" s="6"/>
      <c r="C78" s="6"/>
      <c r="D78" s="6"/>
    </row>
    <row r="79" spans="1:4" x14ac:dyDescent="0.2">
      <c r="A79" s="6" t="s">
        <v>283</v>
      </c>
      <c r="B79" s="6"/>
      <c r="C79" s="6"/>
      <c r="D79" s="6"/>
    </row>
    <row r="80" spans="1:4" x14ac:dyDescent="0.2">
      <c r="A80" s="6" t="s">
        <v>284</v>
      </c>
      <c r="B80" s="6" t="s">
        <v>70</v>
      </c>
      <c r="C80" s="6" t="s">
        <v>22</v>
      </c>
      <c r="D80" s="6" t="s">
        <v>365</v>
      </c>
    </row>
    <row r="81" spans="1:4" x14ac:dyDescent="0.2">
      <c r="A81" s="6" t="s">
        <v>285</v>
      </c>
      <c r="B81" s="6"/>
      <c r="C81" s="6"/>
      <c r="D81" s="6"/>
    </row>
    <row r="82" spans="1:4" x14ac:dyDescent="0.2">
      <c r="A82" s="6" t="s">
        <v>286</v>
      </c>
      <c r="B82" s="6" t="s">
        <v>386</v>
      </c>
      <c r="C82" s="6" t="s">
        <v>52</v>
      </c>
      <c r="D82" s="6" t="s">
        <v>424</v>
      </c>
    </row>
    <row r="83" spans="1:4" x14ac:dyDescent="0.2">
      <c r="A83" s="6"/>
      <c r="B83" s="6"/>
      <c r="C83" s="6"/>
      <c r="D83" s="6"/>
    </row>
    <row r="84" spans="1:4" x14ac:dyDescent="0.2">
      <c r="A84" s="6"/>
      <c r="B84" s="6"/>
      <c r="C84" s="6"/>
      <c r="D84" s="6"/>
    </row>
    <row r="85" spans="1:4" x14ac:dyDescent="0.2">
      <c r="A85" s="6"/>
      <c r="B85" s="6"/>
      <c r="C85" s="6"/>
      <c r="D85" s="6"/>
    </row>
    <row r="86" spans="1:4" x14ac:dyDescent="0.2">
      <c r="A86" s="6"/>
      <c r="B86" s="6"/>
      <c r="C86" s="6"/>
      <c r="D86" s="6"/>
    </row>
    <row r="87" spans="1:4" x14ac:dyDescent="0.2">
      <c r="A87" s="6"/>
      <c r="B87" s="6"/>
      <c r="C87" s="6"/>
      <c r="D87" s="6"/>
    </row>
    <row r="88" spans="1:4" x14ac:dyDescent="0.2">
      <c r="A88" s="6"/>
      <c r="B88" s="6"/>
      <c r="C88" s="6"/>
      <c r="D88" s="6"/>
    </row>
    <row r="89" spans="1:4" x14ac:dyDescent="0.2">
      <c r="A89" s="6"/>
      <c r="B89" s="6"/>
      <c r="C89" s="6"/>
      <c r="D89" s="6"/>
    </row>
    <row r="90" spans="1:4" x14ac:dyDescent="0.2">
      <c r="A90" s="6"/>
      <c r="B90" s="6"/>
      <c r="C90" s="6"/>
      <c r="D90" s="6"/>
    </row>
  </sheetData>
  <mergeCells count="1">
    <mergeCell ref="A1:D1"/>
  </mergeCells>
  <phoneticPr fontId="3" type="noConversion"/>
  <conditionalFormatting sqref="A3:D31 A33:D90 A32 C32:D32">
    <cfRule type="expression" dxfId="9" priority="3">
      <formula>AND($B3&lt;&gt;"",MOD(ROW(),2)=0)</formula>
    </cfRule>
    <cfRule type="expression" dxfId="8" priority="4">
      <formula>$B3&lt;&gt;""</formula>
    </cfRule>
  </conditionalFormatting>
  <conditionalFormatting sqref="B32">
    <cfRule type="expression" dxfId="7" priority="1">
      <formula>AND($B32&lt;&gt;"",MOD(ROW(),2)=0)</formula>
    </cfRule>
    <cfRule type="expression" dxfId="6" priority="2">
      <formula>$B32&lt;&gt;""</formula>
    </cfRule>
  </conditionalFormatting>
  <pageMargins left="0.7" right="0.7" top="0.75" bottom="0.75" header="0.3" footer="0.3"/>
  <pageSetup scale="53" fitToHeight="2" orientation="portrait" horizontalDpi="300" verticalDpi="300" r:id="rId1"/>
  <headerFooter alignWithMargins="0"/>
  <customProperties>
    <customPr name="ORB_SHEETNAME" r:id="rId2"/>
    <customPr name="RB_WORKBOOK_VER" r:id="rId3"/>
    <customPr name="RB_WORKBOOK_VERSION"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N90"/>
  <sheetViews>
    <sheetView showGridLines="0" zoomScale="120" zoomScaleNormal="120" workbookViewId="0">
      <pane ySplit="2" topLeftCell="A3" activePane="bottomLeft" state="frozen"/>
      <selection pane="bottomLeft" activeCell="K10" sqref="K10"/>
    </sheetView>
  </sheetViews>
  <sheetFormatPr defaultColWidth="8.85546875" defaultRowHeight="12.75" x14ac:dyDescent="0.2"/>
  <cols>
    <col min="1" max="1" width="21.85546875" style="16" customWidth="1"/>
    <col min="2" max="2" width="16.42578125" style="16" bestFit="1" customWidth="1"/>
    <col min="3" max="3" width="40.5703125" style="17" customWidth="1"/>
    <col min="4" max="4" width="32.85546875" style="17" customWidth="1"/>
    <col min="5" max="6" width="10.140625" style="12" customWidth="1"/>
    <col min="7" max="13" width="8.85546875" style="12"/>
    <col min="14" max="14" width="25.5703125" style="12" customWidth="1"/>
    <col min="15" max="16384" width="8.85546875" style="12"/>
  </cols>
  <sheetData>
    <row r="1" spans="1:14" ht="26.25" x14ac:dyDescent="0.2">
      <c r="A1" s="21" t="s">
        <v>410</v>
      </c>
      <c r="B1" s="21"/>
      <c r="C1" s="21"/>
      <c r="D1" s="21"/>
    </row>
    <row r="2" spans="1:14" ht="15" x14ac:dyDescent="0.2">
      <c r="A2" s="15" t="s">
        <v>87</v>
      </c>
      <c r="B2" s="15" t="s">
        <v>94</v>
      </c>
      <c r="C2" s="15" t="s">
        <v>409</v>
      </c>
      <c r="D2" s="15" t="s">
        <v>342</v>
      </c>
      <c r="E2" s="19" t="s">
        <v>779</v>
      </c>
      <c r="F2" s="18"/>
      <c r="G2" s="18"/>
      <c r="H2" s="18"/>
      <c r="I2" s="18"/>
      <c r="J2" s="18"/>
      <c r="K2" s="18"/>
      <c r="L2" s="18"/>
      <c r="M2" s="18"/>
      <c r="N2" s="18"/>
    </row>
    <row r="3" spans="1:14" x14ac:dyDescent="0.2">
      <c r="A3" s="6" t="s">
        <v>287</v>
      </c>
      <c r="B3" s="6" t="s">
        <v>7</v>
      </c>
      <c r="C3" s="6"/>
      <c r="D3" s="6"/>
    </row>
    <row r="4" spans="1:14" x14ac:dyDescent="0.2">
      <c r="A4" s="6" t="s">
        <v>288</v>
      </c>
      <c r="B4" s="6" t="s">
        <v>8</v>
      </c>
      <c r="C4" s="6"/>
      <c r="D4" s="6" t="s">
        <v>402</v>
      </c>
    </row>
    <row r="5" spans="1:14" x14ac:dyDescent="0.2">
      <c r="A5" s="6" t="s">
        <v>289</v>
      </c>
      <c r="B5" s="6" t="s">
        <v>3</v>
      </c>
      <c r="C5" s="6" t="s">
        <v>393</v>
      </c>
      <c r="D5" s="6"/>
    </row>
    <row r="6" spans="1:14" x14ac:dyDescent="0.2">
      <c r="A6" s="6" t="s">
        <v>290</v>
      </c>
      <c r="B6" s="6" t="s">
        <v>116</v>
      </c>
      <c r="C6" s="6" t="s">
        <v>393</v>
      </c>
      <c r="D6" s="6"/>
    </row>
    <row r="7" spans="1:14" x14ac:dyDescent="0.2">
      <c r="A7" s="6" t="s">
        <v>291</v>
      </c>
      <c r="B7" s="6" t="s">
        <v>46</v>
      </c>
      <c r="C7" s="6" t="s">
        <v>394</v>
      </c>
      <c r="D7" s="6"/>
    </row>
    <row r="8" spans="1:14" x14ac:dyDescent="0.2">
      <c r="A8" s="6" t="s">
        <v>292</v>
      </c>
      <c r="B8" s="6" t="s">
        <v>45</v>
      </c>
      <c r="C8" s="6" t="s">
        <v>394</v>
      </c>
      <c r="D8" s="6" t="s">
        <v>396</v>
      </c>
    </row>
    <row r="9" spans="1:14" x14ac:dyDescent="0.2">
      <c r="A9" s="6" t="s">
        <v>293</v>
      </c>
      <c r="B9" s="6" t="s">
        <v>44</v>
      </c>
      <c r="C9" s="6"/>
      <c r="D9" s="6"/>
    </row>
    <row r="10" spans="1:14" x14ac:dyDescent="0.2">
      <c r="A10" s="6" t="s">
        <v>294</v>
      </c>
      <c r="B10" s="6" t="s">
        <v>34</v>
      </c>
      <c r="C10" s="6"/>
      <c r="D10" s="6"/>
    </row>
    <row r="11" spans="1:14" x14ac:dyDescent="0.2">
      <c r="A11" s="6" t="s">
        <v>295</v>
      </c>
      <c r="B11" s="6" t="s">
        <v>35</v>
      </c>
      <c r="C11" s="6"/>
      <c r="D11" s="6"/>
    </row>
    <row r="12" spans="1:14" x14ac:dyDescent="0.2">
      <c r="A12" s="6" t="s">
        <v>296</v>
      </c>
      <c r="B12" s="6" t="s">
        <v>47</v>
      </c>
      <c r="C12" s="6" t="s">
        <v>397</v>
      </c>
      <c r="D12" s="6" t="s">
        <v>398</v>
      </c>
    </row>
    <row r="13" spans="1:14" ht="25.5" x14ac:dyDescent="0.2">
      <c r="A13" s="6" t="s">
        <v>297</v>
      </c>
      <c r="B13" s="6" t="s">
        <v>400</v>
      </c>
      <c r="C13" s="6" t="s">
        <v>397</v>
      </c>
      <c r="D13" s="6" t="s">
        <v>398</v>
      </c>
    </row>
    <row r="14" spans="1:14" x14ac:dyDescent="0.2">
      <c r="A14" s="6" t="s">
        <v>298</v>
      </c>
      <c r="B14" s="6"/>
      <c r="C14" s="6"/>
      <c r="D14" s="6"/>
    </row>
    <row r="15" spans="1:14" x14ac:dyDescent="0.2">
      <c r="A15" s="6" t="s">
        <v>299</v>
      </c>
      <c r="B15" s="6"/>
      <c r="C15" s="6"/>
      <c r="D15" s="6"/>
    </row>
    <row r="16" spans="1:14" x14ac:dyDescent="0.2">
      <c r="A16" s="6" t="s">
        <v>300</v>
      </c>
      <c r="B16" s="6"/>
      <c r="C16" s="6"/>
      <c r="D16" s="6"/>
    </row>
    <row r="17" spans="1:4" x14ac:dyDescent="0.2">
      <c r="A17" s="6" t="s">
        <v>301</v>
      </c>
      <c r="B17" s="6"/>
      <c r="C17" s="6"/>
      <c r="D17" s="6"/>
    </row>
    <row r="18" spans="1:4" ht="25.5" x14ac:dyDescent="0.2">
      <c r="A18" s="6" t="s">
        <v>302</v>
      </c>
      <c r="B18" s="6" t="s">
        <v>13</v>
      </c>
      <c r="C18" s="6"/>
      <c r="D18" s="6"/>
    </row>
    <row r="19" spans="1:4" ht="25.5" x14ac:dyDescent="0.2">
      <c r="A19" s="6" t="s">
        <v>303</v>
      </c>
      <c r="B19" s="6" t="s">
        <v>14</v>
      </c>
      <c r="C19" s="6" t="s">
        <v>378</v>
      </c>
      <c r="D19" s="6"/>
    </row>
    <row r="20" spans="1:4" x14ac:dyDescent="0.2">
      <c r="A20" s="6" t="s">
        <v>304</v>
      </c>
      <c r="B20" s="6"/>
      <c r="C20" s="6"/>
      <c r="D20" s="6"/>
    </row>
    <row r="21" spans="1:4" ht="63.75" x14ac:dyDescent="0.2">
      <c r="A21" s="6" t="s">
        <v>305</v>
      </c>
      <c r="B21" s="6" t="s">
        <v>22</v>
      </c>
      <c r="C21" s="6" t="s">
        <v>369</v>
      </c>
      <c r="D21" s="6" t="s">
        <v>367</v>
      </c>
    </row>
    <row r="22" spans="1:4" x14ac:dyDescent="0.2">
      <c r="A22" s="6" t="s">
        <v>306</v>
      </c>
      <c r="B22" s="6" t="s">
        <v>24</v>
      </c>
      <c r="C22" s="6"/>
      <c r="D22" s="6" t="s">
        <v>420</v>
      </c>
    </row>
    <row r="23" spans="1:4" ht="38.25" x14ac:dyDescent="0.2">
      <c r="A23" s="6" t="s">
        <v>307</v>
      </c>
      <c r="B23" s="6" t="s">
        <v>399</v>
      </c>
      <c r="C23" s="6"/>
      <c r="D23" s="6" t="s">
        <v>404</v>
      </c>
    </row>
    <row r="24" spans="1:4" x14ac:dyDescent="0.2">
      <c r="A24" s="6" t="s">
        <v>308</v>
      </c>
      <c r="B24" s="6"/>
      <c r="C24" s="6"/>
      <c r="D24" s="6"/>
    </row>
    <row r="25" spans="1:4" x14ac:dyDescent="0.2">
      <c r="A25" s="6" t="s">
        <v>309</v>
      </c>
      <c r="B25" s="6"/>
      <c r="C25" s="6"/>
      <c r="D25" s="6"/>
    </row>
    <row r="26" spans="1:4" x14ac:dyDescent="0.2">
      <c r="A26" s="6" t="s">
        <v>310</v>
      </c>
      <c r="B26" s="6"/>
      <c r="C26" s="6"/>
      <c r="D26" s="6"/>
    </row>
    <row r="27" spans="1:4" x14ac:dyDescent="0.2">
      <c r="A27" s="6" t="s">
        <v>311</v>
      </c>
      <c r="B27" s="6" t="s">
        <v>77</v>
      </c>
      <c r="C27" s="6"/>
      <c r="D27" s="6"/>
    </row>
    <row r="28" spans="1:4" ht="25.5" x14ac:dyDescent="0.2">
      <c r="A28" s="6" t="s">
        <v>312</v>
      </c>
      <c r="B28" s="6" t="s">
        <v>63</v>
      </c>
      <c r="C28" s="6"/>
      <c r="D28" s="6" t="s">
        <v>720</v>
      </c>
    </row>
    <row r="29" spans="1:4" ht="25.5" x14ac:dyDescent="0.2">
      <c r="A29" s="6" t="s">
        <v>313</v>
      </c>
      <c r="B29" s="6" t="s">
        <v>403</v>
      </c>
      <c r="C29" s="6"/>
      <c r="D29" s="6"/>
    </row>
    <row r="30" spans="1:4" ht="25.5" x14ac:dyDescent="0.2">
      <c r="A30" s="6" t="s">
        <v>314</v>
      </c>
      <c r="B30" s="6" t="s">
        <v>76</v>
      </c>
      <c r="C30" s="6"/>
      <c r="D30" s="6" t="s">
        <v>405</v>
      </c>
    </row>
    <row r="31" spans="1:4" x14ac:dyDescent="0.2">
      <c r="A31" s="6" t="s">
        <v>315</v>
      </c>
      <c r="B31" s="6" t="s">
        <v>75</v>
      </c>
      <c r="C31" s="6"/>
      <c r="D31" s="6"/>
    </row>
    <row r="32" spans="1:4" x14ac:dyDescent="0.2">
      <c r="A32" s="6" t="s">
        <v>316</v>
      </c>
      <c r="B32" s="6" t="s">
        <v>406</v>
      </c>
      <c r="C32" s="6"/>
      <c r="D32" s="6" t="s">
        <v>407</v>
      </c>
    </row>
    <row r="33" spans="1:4" x14ac:dyDescent="0.2">
      <c r="A33" s="6" t="s">
        <v>317</v>
      </c>
      <c r="B33" s="6" t="s">
        <v>65</v>
      </c>
      <c r="C33" s="6"/>
      <c r="D33" s="6"/>
    </row>
    <row r="34" spans="1:4" x14ac:dyDescent="0.2">
      <c r="A34" s="6" t="s">
        <v>318</v>
      </c>
      <c r="B34" s="6" t="s">
        <v>82</v>
      </c>
      <c r="C34" s="6"/>
      <c r="D34" s="6"/>
    </row>
    <row r="35" spans="1:4" x14ac:dyDescent="0.2">
      <c r="A35" s="6" t="s">
        <v>319</v>
      </c>
      <c r="B35" s="6" t="s">
        <v>25</v>
      </c>
      <c r="C35" s="6"/>
      <c r="D35" s="6" t="s">
        <v>419</v>
      </c>
    </row>
    <row r="36" spans="1:4" x14ac:dyDescent="0.2">
      <c r="A36" s="6" t="s">
        <v>320</v>
      </c>
      <c r="B36" s="6" t="s">
        <v>74</v>
      </c>
      <c r="C36" s="6"/>
      <c r="D36" s="6"/>
    </row>
    <row r="37" spans="1:4" x14ac:dyDescent="0.2">
      <c r="A37" s="6" t="s">
        <v>321</v>
      </c>
      <c r="B37" s="6" t="s">
        <v>73</v>
      </c>
      <c r="C37" s="6"/>
      <c r="D37" s="6"/>
    </row>
    <row r="38" spans="1:4" x14ac:dyDescent="0.2">
      <c r="A38" s="6" t="s">
        <v>322</v>
      </c>
      <c r="B38" s="6" t="s">
        <v>424</v>
      </c>
      <c r="C38" s="6"/>
      <c r="D38" s="6"/>
    </row>
    <row r="39" spans="1:4" x14ac:dyDescent="0.2">
      <c r="A39" s="6" t="s">
        <v>323</v>
      </c>
      <c r="B39" s="6" t="s">
        <v>72</v>
      </c>
      <c r="C39" s="6"/>
      <c r="D39" s="6"/>
    </row>
    <row r="40" spans="1:4" x14ac:dyDescent="0.2">
      <c r="A40" s="6" t="s">
        <v>324</v>
      </c>
      <c r="B40" s="6"/>
      <c r="C40" s="6"/>
      <c r="D40" s="6"/>
    </row>
    <row r="41" spans="1:4" x14ac:dyDescent="0.2">
      <c r="A41" s="6" t="s">
        <v>325</v>
      </c>
      <c r="B41" s="6" t="s">
        <v>79</v>
      </c>
      <c r="C41" s="6"/>
      <c r="D41" s="6" t="s">
        <v>425</v>
      </c>
    </row>
    <row r="42" spans="1:4" x14ac:dyDescent="0.2">
      <c r="A42" s="6" t="s">
        <v>326</v>
      </c>
      <c r="B42" s="6"/>
      <c r="C42" s="6"/>
      <c r="D42" s="6"/>
    </row>
    <row r="43" spans="1:4" x14ac:dyDescent="0.2">
      <c r="A43" s="6" t="s">
        <v>327</v>
      </c>
      <c r="B43" s="6"/>
      <c r="C43" s="6"/>
      <c r="D43" s="6"/>
    </row>
    <row r="44" spans="1:4" x14ac:dyDescent="0.2">
      <c r="A44" s="6" t="s">
        <v>328</v>
      </c>
      <c r="B44" s="6"/>
      <c r="C44" s="6"/>
      <c r="D44" s="6"/>
    </row>
    <row r="45" spans="1:4" ht="25.5" x14ac:dyDescent="0.2">
      <c r="A45" s="6" t="s">
        <v>329</v>
      </c>
      <c r="B45" s="6" t="s">
        <v>355</v>
      </c>
      <c r="C45" s="6" t="s">
        <v>356</v>
      </c>
      <c r="D45" s="6" t="s">
        <v>357</v>
      </c>
    </row>
    <row r="46" spans="1:4" ht="25.5" x14ac:dyDescent="0.2">
      <c r="A46" s="6" t="s">
        <v>330</v>
      </c>
      <c r="B46" s="6" t="s">
        <v>718</v>
      </c>
      <c r="C46" s="6" t="s">
        <v>719</v>
      </c>
      <c r="D46" s="6" t="s">
        <v>722</v>
      </c>
    </row>
    <row r="47" spans="1:4" x14ac:dyDescent="0.2">
      <c r="A47" s="6" t="s">
        <v>331</v>
      </c>
      <c r="B47" s="6"/>
      <c r="C47" s="6"/>
      <c r="D47" s="6"/>
    </row>
    <row r="48" spans="1:4" x14ac:dyDescent="0.2">
      <c r="A48" s="6" t="s">
        <v>332</v>
      </c>
      <c r="B48" s="6"/>
      <c r="C48" s="6"/>
      <c r="D48" s="6"/>
    </row>
    <row r="49" spans="1:4" x14ac:dyDescent="0.2">
      <c r="A49" s="6" t="s">
        <v>333</v>
      </c>
      <c r="B49" s="6"/>
      <c r="C49" s="6"/>
      <c r="D49" s="6"/>
    </row>
    <row r="50" spans="1:4" x14ac:dyDescent="0.2">
      <c r="A50" s="6" t="s">
        <v>334</v>
      </c>
      <c r="B50" s="6"/>
      <c r="C50" s="6"/>
      <c r="D50" s="6"/>
    </row>
    <row r="51" spans="1:4" x14ac:dyDescent="0.2">
      <c r="A51" s="6" t="s">
        <v>335</v>
      </c>
      <c r="B51" s="6"/>
      <c r="C51" s="6"/>
      <c r="D51" s="6"/>
    </row>
    <row r="52" spans="1:4" x14ac:dyDescent="0.2">
      <c r="A52" s="6" t="s">
        <v>336</v>
      </c>
      <c r="B52" s="6"/>
      <c r="C52" s="6"/>
      <c r="D52" s="6"/>
    </row>
    <row r="53" spans="1:4" x14ac:dyDescent="0.2">
      <c r="A53" s="6" t="s">
        <v>337</v>
      </c>
      <c r="B53" s="6"/>
      <c r="C53" s="6"/>
      <c r="D53" s="6"/>
    </row>
    <row r="54" spans="1:4" x14ac:dyDescent="0.2">
      <c r="A54" s="6" t="s">
        <v>338</v>
      </c>
      <c r="B54" s="6"/>
      <c r="C54" s="6"/>
      <c r="D54" s="6"/>
    </row>
    <row r="55" spans="1:4" x14ac:dyDescent="0.2">
      <c r="A55" s="6" t="s">
        <v>339</v>
      </c>
      <c r="B55" s="6"/>
      <c r="C55" s="6"/>
      <c r="D55" s="6"/>
    </row>
    <row r="56" spans="1:4" x14ac:dyDescent="0.2">
      <c r="A56" s="6" t="s">
        <v>340</v>
      </c>
      <c r="B56" s="6"/>
      <c r="C56" s="6"/>
      <c r="D56" s="6"/>
    </row>
    <row r="57" spans="1:4" x14ac:dyDescent="0.2">
      <c r="A57" s="6" t="s">
        <v>341</v>
      </c>
      <c r="B57" s="6"/>
      <c r="C57" s="6"/>
      <c r="D57" s="6"/>
    </row>
    <row r="58" spans="1:4" x14ac:dyDescent="0.2">
      <c r="A58" s="6"/>
      <c r="B58" s="6"/>
      <c r="C58" s="6"/>
      <c r="D58" s="6"/>
    </row>
    <row r="59" spans="1:4" x14ac:dyDescent="0.2">
      <c r="A59" s="6"/>
      <c r="B59" s="6"/>
      <c r="C59" s="6"/>
      <c r="D59" s="6"/>
    </row>
    <row r="60" spans="1:4" x14ac:dyDescent="0.2">
      <c r="A60" s="6"/>
      <c r="B60" s="6"/>
      <c r="C60" s="6"/>
      <c r="D60" s="6"/>
    </row>
    <row r="61" spans="1:4" x14ac:dyDescent="0.2">
      <c r="A61" s="6"/>
      <c r="B61" s="6"/>
      <c r="C61" s="6"/>
      <c r="D61" s="6"/>
    </row>
    <row r="62" spans="1:4" x14ac:dyDescent="0.2">
      <c r="A62" s="6"/>
      <c r="B62" s="6"/>
      <c r="C62" s="6"/>
      <c r="D62" s="6"/>
    </row>
    <row r="63" spans="1:4" x14ac:dyDescent="0.2">
      <c r="A63" s="6"/>
      <c r="B63" s="6"/>
      <c r="C63" s="6"/>
      <c r="D63" s="6"/>
    </row>
    <row r="64" spans="1:4" x14ac:dyDescent="0.2">
      <c r="A64" s="6"/>
      <c r="B64" s="6"/>
      <c r="C64" s="6"/>
      <c r="D64" s="6"/>
    </row>
    <row r="65" spans="1:4" x14ac:dyDescent="0.2">
      <c r="A65" s="6"/>
      <c r="B65" s="6"/>
      <c r="C65" s="6"/>
      <c r="D65" s="6"/>
    </row>
    <row r="66" spans="1:4" x14ac:dyDescent="0.2">
      <c r="A66" s="6"/>
      <c r="B66" s="6"/>
      <c r="C66" s="6"/>
      <c r="D66" s="6"/>
    </row>
    <row r="67" spans="1:4" x14ac:dyDescent="0.2">
      <c r="A67" s="6"/>
      <c r="B67" s="6"/>
      <c r="C67" s="6"/>
      <c r="D67" s="6"/>
    </row>
    <row r="68" spans="1:4" x14ac:dyDescent="0.2">
      <c r="A68" s="6"/>
      <c r="B68" s="6"/>
      <c r="C68" s="6"/>
      <c r="D68" s="6"/>
    </row>
    <row r="69" spans="1:4" x14ac:dyDescent="0.2">
      <c r="A69" s="6"/>
      <c r="B69" s="6"/>
      <c r="C69" s="6"/>
      <c r="D69" s="6"/>
    </row>
    <row r="70" spans="1:4" x14ac:dyDescent="0.2">
      <c r="A70" s="6"/>
      <c r="B70" s="6"/>
      <c r="C70" s="6"/>
      <c r="D70" s="6"/>
    </row>
    <row r="71" spans="1:4" x14ac:dyDescent="0.2">
      <c r="A71" s="6"/>
      <c r="B71" s="6"/>
      <c r="C71" s="6"/>
      <c r="D71" s="6"/>
    </row>
    <row r="72" spans="1:4" x14ac:dyDescent="0.2">
      <c r="A72" s="6"/>
      <c r="B72" s="6"/>
      <c r="C72" s="6"/>
      <c r="D72" s="6"/>
    </row>
    <row r="73" spans="1:4" x14ac:dyDescent="0.2">
      <c r="A73" s="6"/>
      <c r="B73" s="6"/>
      <c r="C73" s="6"/>
      <c r="D73" s="6"/>
    </row>
    <row r="74" spans="1:4" x14ac:dyDescent="0.2">
      <c r="A74" s="6"/>
      <c r="B74" s="6"/>
      <c r="C74" s="6"/>
      <c r="D74" s="6"/>
    </row>
    <row r="75" spans="1:4" x14ac:dyDescent="0.2">
      <c r="A75" s="6"/>
      <c r="B75" s="6"/>
      <c r="C75" s="6"/>
      <c r="D75" s="6"/>
    </row>
    <row r="76" spans="1:4" x14ac:dyDescent="0.2">
      <c r="A76" s="6"/>
      <c r="B76" s="6"/>
      <c r="C76" s="6"/>
      <c r="D76" s="6"/>
    </row>
    <row r="77" spans="1:4" x14ac:dyDescent="0.2">
      <c r="A77" s="6"/>
      <c r="B77" s="6"/>
      <c r="C77" s="6"/>
      <c r="D77" s="6"/>
    </row>
    <row r="78" spans="1:4" x14ac:dyDescent="0.2">
      <c r="A78" s="6"/>
      <c r="B78" s="6"/>
      <c r="C78" s="6"/>
      <c r="D78" s="6"/>
    </row>
    <row r="79" spans="1:4" x14ac:dyDescent="0.2">
      <c r="A79" s="6"/>
      <c r="B79" s="6"/>
      <c r="C79" s="6"/>
      <c r="D79" s="6"/>
    </row>
    <row r="80" spans="1:4" x14ac:dyDescent="0.2">
      <c r="A80" s="6"/>
      <c r="B80" s="6"/>
      <c r="C80" s="6"/>
      <c r="D80" s="6"/>
    </row>
    <row r="81" spans="1:4" x14ac:dyDescent="0.2">
      <c r="A81" s="6"/>
      <c r="B81" s="6"/>
      <c r="C81" s="6"/>
      <c r="D81" s="6"/>
    </row>
    <row r="82" spans="1:4" x14ac:dyDescent="0.2">
      <c r="A82" s="6"/>
      <c r="B82" s="6"/>
      <c r="C82" s="6"/>
      <c r="D82" s="6"/>
    </row>
    <row r="83" spans="1:4" x14ac:dyDescent="0.2">
      <c r="A83" s="6"/>
      <c r="B83" s="6"/>
      <c r="C83" s="6"/>
      <c r="D83" s="6"/>
    </row>
    <row r="84" spans="1:4" x14ac:dyDescent="0.2">
      <c r="A84" s="6"/>
      <c r="B84" s="6"/>
      <c r="C84" s="6"/>
      <c r="D84" s="6"/>
    </row>
    <row r="85" spans="1:4" x14ac:dyDescent="0.2">
      <c r="A85" s="6"/>
      <c r="B85" s="6"/>
      <c r="C85" s="6"/>
      <c r="D85" s="6"/>
    </row>
    <row r="86" spans="1:4" x14ac:dyDescent="0.2">
      <c r="A86" s="6"/>
      <c r="B86" s="6"/>
      <c r="C86" s="6"/>
      <c r="D86" s="6"/>
    </row>
    <row r="87" spans="1:4" x14ac:dyDescent="0.2">
      <c r="A87" s="6"/>
      <c r="B87" s="6"/>
      <c r="C87" s="6"/>
      <c r="D87" s="6"/>
    </row>
    <row r="88" spans="1:4" x14ac:dyDescent="0.2">
      <c r="A88" s="6"/>
      <c r="B88" s="6"/>
      <c r="C88" s="6"/>
      <c r="D88" s="6"/>
    </row>
    <row r="89" spans="1:4" x14ac:dyDescent="0.2">
      <c r="A89" s="6"/>
      <c r="B89" s="6"/>
      <c r="C89" s="6"/>
      <c r="D89" s="6"/>
    </row>
    <row r="90" spans="1:4" x14ac:dyDescent="0.2">
      <c r="A90" s="6"/>
      <c r="B90" s="6"/>
      <c r="C90" s="6"/>
      <c r="D90" s="6"/>
    </row>
  </sheetData>
  <mergeCells count="1">
    <mergeCell ref="A1:D1"/>
  </mergeCells>
  <phoneticPr fontId="3" type="noConversion"/>
  <conditionalFormatting sqref="A3:D90">
    <cfRule type="expression" dxfId="5" priority="1">
      <formula>AND($B3&lt;&gt;"",MOD(ROW(),2)=0)</formula>
    </cfRule>
    <cfRule type="expression" dxfId="4" priority="2">
      <formula>$B3&lt;&gt;""</formula>
    </cfRule>
  </conditionalFormatting>
  <pageMargins left="0.7" right="0.7" top="0.75" bottom="0.75" header="0.3" footer="0.3"/>
  <pageSetup orientation="portrait" horizontalDpi="300" verticalDpi="300" r:id="rId1"/>
  <headerFooter alignWithMargins="0"/>
  <customProperties>
    <customPr name="ORB_SHEETNAME" r:id="rId2"/>
    <customPr name="RB_WORKBOOK_VER"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99"/>
  <sheetViews>
    <sheetView showGridLines="0" zoomScaleNormal="100" workbookViewId="0">
      <pane ySplit="2" topLeftCell="A3" activePane="bottomLeft" state="frozen"/>
      <selection pane="bottomLeft" activeCell="C31" sqref="C30:C31"/>
    </sheetView>
  </sheetViews>
  <sheetFormatPr defaultRowHeight="15" x14ac:dyDescent="0.2"/>
  <cols>
    <col min="1" max="1" width="3.28515625" style="4" bestFit="1" customWidth="1"/>
    <col min="2" max="2" width="138" style="5" customWidth="1"/>
    <col min="3" max="3" width="55.140625" customWidth="1"/>
  </cols>
  <sheetData>
    <row r="2" spans="1:4" ht="26.25" x14ac:dyDescent="0.2">
      <c r="A2" s="22" t="s">
        <v>391</v>
      </c>
      <c r="B2" s="22"/>
      <c r="C2" s="22" t="s">
        <v>342</v>
      </c>
      <c r="D2" s="22"/>
    </row>
    <row r="3" spans="1:4" ht="76.5" x14ac:dyDescent="0.2">
      <c r="A3" s="6">
        <v>1</v>
      </c>
      <c r="B3" s="6" t="s">
        <v>709</v>
      </c>
      <c r="C3" s="6" t="s">
        <v>782</v>
      </c>
      <c r="D3" s="6"/>
    </row>
    <row r="4" spans="1:4" ht="38.25" x14ac:dyDescent="0.2">
      <c r="A4" s="6">
        <f t="shared" ref="A4:A9" si="0">IF(B4&lt;&gt;"",A3+1,"")</f>
        <v>2</v>
      </c>
      <c r="B4" s="6" t="s">
        <v>100</v>
      </c>
      <c r="C4" s="6" t="s">
        <v>785</v>
      </c>
      <c r="D4" s="6"/>
    </row>
    <row r="5" spans="1:4" ht="25.5" x14ac:dyDescent="0.2">
      <c r="A5" s="6">
        <f t="shared" si="0"/>
        <v>3</v>
      </c>
      <c r="B5" s="6" t="s">
        <v>101</v>
      </c>
      <c r="C5" s="6"/>
      <c r="D5" s="6"/>
    </row>
    <row r="6" spans="1:4" ht="63.75" x14ac:dyDescent="0.2">
      <c r="A6" s="6">
        <f t="shared" si="0"/>
        <v>4</v>
      </c>
      <c r="B6" s="6" t="s">
        <v>112</v>
      </c>
      <c r="C6" s="6" t="s">
        <v>783</v>
      </c>
      <c r="D6" s="6"/>
    </row>
    <row r="7" spans="1:4" ht="25.5" x14ac:dyDescent="0.2">
      <c r="A7" s="6">
        <f t="shared" si="0"/>
        <v>5</v>
      </c>
      <c r="B7" s="6" t="s">
        <v>113</v>
      </c>
      <c r="C7" s="6" t="s">
        <v>784</v>
      </c>
      <c r="D7" s="6"/>
    </row>
    <row r="8" spans="1:4" ht="63.75" x14ac:dyDescent="0.2">
      <c r="A8" s="6">
        <f t="shared" si="0"/>
        <v>6</v>
      </c>
      <c r="B8" s="6" t="s">
        <v>360</v>
      </c>
      <c r="C8" s="6" t="s">
        <v>786</v>
      </c>
      <c r="D8" s="6"/>
    </row>
    <row r="9" spans="1:4" ht="63.75" x14ac:dyDescent="0.2">
      <c r="A9" s="6">
        <f t="shared" si="0"/>
        <v>7</v>
      </c>
      <c r="B9" s="6" t="s">
        <v>350</v>
      </c>
      <c r="C9" s="6" t="s">
        <v>787</v>
      </c>
      <c r="D9" s="6"/>
    </row>
    <row r="10" spans="1:4" ht="25.5" x14ac:dyDescent="0.2">
      <c r="A10" s="6">
        <f>IF(B10&lt;&gt;"",A9+1,"")</f>
        <v>8</v>
      </c>
      <c r="B10" s="6" t="s">
        <v>389</v>
      </c>
      <c r="C10" s="6" t="s">
        <v>788</v>
      </c>
      <c r="D10" s="6"/>
    </row>
    <row r="11" spans="1:4" ht="25.5" x14ac:dyDescent="0.2">
      <c r="A11" s="6">
        <f t="shared" ref="A11:A74" si="1">IF(B11&lt;&gt;"",A10+1,"")</f>
        <v>9</v>
      </c>
      <c r="B11" s="6" t="s">
        <v>363</v>
      </c>
      <c r="C11" s="6" t="s">
        <v>789</v>
      </c>
      <c r="D11" s="6"/>
    </row>
    <row r="12" spans="1:4" ht="25.5" x14ac:dyDescent="0.2">
      <c r="A12" s="6">
        <f t="shared" si="1"/>
        <v>10</v>
      </c>
      <c r="B12" s="6" t="s">
        <v>364</v>
      </c>
      <c r="C12" s="6" t="s">
        <v>790</v>
      </c>
      <c r="D12" s="6"/>
    </row>
    <row r="13" spans="1:4" ht="38.25" x14ac:dyDescent="0.2">
      <c r="A13" s="6">
        <f t="shared" si="1"/>
        <v>11</v>
      </c>
      <c r="B13" s="6" t="s">
        <v>368</v>
      </c>
      <c r="C13" s="6" t="s">
        <v>791</v>
      </c>
      <c r="D13" s="6"/>
    </row>
    <row r="14" spans="1:4" ht="38.25" x14ac:dyDescent="0.2">
      <c r="A14" s="6">
        <f t="shared" si="1"/>
        <v>12</v>
      </c>
      <c r="B14" s="6" t="s">
        <v>372</v>
      </c>
      <c r="C14" s="6" t="s">
        <v>792</v>
      </c>
      <c r="D14" s="6"/>
    </row>
    <row r="15" spans="1:4" ht="38.25" x14ac:dyDescent="0.2">
      <c r="A15" s="6">
        <f t="shared" si="1"/>
        <v>13</v>
      </c>
      <c r="B15" s="6" t="s">
        <v>374</v>
      </c>
      <c r="C15" s="6" t="s">
        <v>792</v>
      </c>
      <c r="D15" s="6"/>
    </row>
    <row r="16" spans="1:4" ht="25.5" x14ac:dyDescent="0.2">
      <c r="A16" s="6">
        <f t="shared" si="1"/>
        <v>14</v>
      </c>
      <c r="B16" s="6" t="s">
        <v>375</v>
      </c>
      <c r="C16" s="6" t="s">
        <v>793</v>
      </c>
      <c r="D16" s="6"/>
    </row>
    <row r="17" spans="1:4" ht="25.5" x14ac:dyDescent="0.2">
      <c r="A17" s="6">
        <f t="shared" si="1"/>
        <v>15</v>
      </c>
      <c r="B17" s="6" t="s">
        <v>377</v>
      </c>
      <c r="C17" s="6" t="s">
        <v>794</v>
      </c>
      <c r="D17" s="6"/>
    </row>
    <row r="18" spans="1:4" ht="25.5" x14ac:dyDescent="0.2">
      <c r="A18" s="6">
        <f t="shared" si="1"/>
        <v>16</v>
      </c>
      <c r="B18" s="6" t="s">
        <v>380</v>
      </c>
      <c r="C18" s="6" t="s">
        <v>794</v>
      </c>
      <c r="D18" s="6"/>
    </row>
    <row r="19" spans="1:4" ht="38.25" x14ac:dyDescent="0.2">
      <c r="A19" s="6">
        <f t="shared" si="1"/>
        <v>17</v>
      </c>
      <c r="B19" s="6" t="s">
        <v>395</v>
      </c>
      <c r="C19" s="6" t="s">
        <v>795</v>
      </c>
      <c r="D19" s="6"/>
    </row>
    <row r="20" spans="1:4" ht="114.75" x14ac:dyDescent="0.2">
      <c r="A20" s="6">
        <f t="shared" si="1"/>
        <v>18</v>
      </c>
      <c r="B20" s="6" t="s">
        <v>401</v>
      </c>
      <c r="C20" s="6" t="s">
        <v>796</v>
      </c>
      <c r="D20" s="6"/>
    </row>
    <row r="21" spans="1:4" ht="38.25" x14ac:dyDescent="0.2">
      <c r="A21" s="6">
        <f t="shared" si="1"/>
        <v>19</v>
      </c>
      <c r="B21" s="6" t="s">
        <v>415</v>
      </c>
      <c r="C21" s="6" t="s">
        <v>797</v>
      </c>
      <c r="D21" s="6"/>
    </row>
    <row r="22" spans="1:4" ht="51" x14ac:dyDescent="0.2">
      <c r="A22" s="6">
        <f t="shared" si="1"/>
        <v>20</v>
      </c>
      <c r="B22" s="6" t="s">
        <v>416</v>
      </c>
      <c r="C22" s="6" t="s">
        <v>798</v>
      </c>
      <c r="D22" s="6"/>
    </row>
    <row r="23" spans="1:4" ht="38.25" x14ac:dyDescent="0.2">
      <c r="A23" s="6">
        <f t="shared" si="1"/>
        <v>21</v>
      </c>
      <c r="B23" s="6" t="s">
        <v>417</v>
      </c>
      <c r="C23" s="6" t="s">
        <v>799</v>
      </c>
      <c r="D23" s="6"/>
    </row>
    <row r="24" spans="1:4" ht="25.5" x14ac:dyDescent="0.2">
      <c r="A24" s="6">
        <f t="shared" si="1"/>
        <v>22</v>
      </c>
      <c r="B24" s="6" t="s">
        <v>707</v>
      </c>
      <c r="C24" s="6" t="s">
        <v>800</v>
      </c>
      <c r="D24" s="6"/>
    </row>
    <row r="25" spans="1:4" ht="12.75" x14ac:dyDescent="0.2">
      <c r="A25" s="6">
        <f t="shared" si="1"/>
        <v>23</v>
      </c>
      <c r="B25" s="6" t="s">
        <v>708</v>
      </c>
      <c r="C25" s="6" t="s">
        <v>801</v>
      </c>
      <c r="D25" s="6"/>
    </row>
    <row r="26" spans="1:4" ht="25.5" x14ac:dyDescent="0.2">
      <c r="A26" s="6">
        <f t="shared" si="1"/>
        <v>24</v>
      </c>
      <c r="B26" s="6" t="s">
        <v>721</v>
      </c>
      <c r="C26" s="6" t="s">
        <v>802</v>
      </c>
      <c r="D26" s="6"/>
    </row>
    <row r="27" spans="1:4" ht="25.5" x14ac:dyDescent="0.2">
      <c r="A27" s="6">
        <f t="shared" si="1"/>
        <v>25</v>
      </c>
      <c r="B27" s="6" t="s">
        <v>781</v>
      </c>
      <c r="C27" s="6" t="s">
        <v>803</v>
      </c>
      <c r="D27" s="6"/>
    </row>
    <row r="28" spans="1:4" ht="12.75" x14ac:dyDescent="0.2">
      <c r="A28" s="6" t="str">
        <f t="shared" si="1"/>
        <v/>
      </c>
      <c r="B28" s="6"/>
      <c r="C28" s="6"/>
      <c r="D28" s="6"/>
    </row>
    <row r="29" spans="1:4" ht="12.75" x14ac:dyDescent="0.2">
      <c r="A29" s="6" t="str">
        <f t="shared" si="1"/>
        <v/>
      </c>
      <c r="B29" s="6"/>
      <c r="C29" s="6"/>
      <c r="D29" s="6"/>
    </row>
    <row r="30" spans="1:4" ht="12.75" x14ac:dyDescent="0.2">
      <c r="A30" s="6" t="str">
        <f t="shared" si="1"/>
        <v/>
      </c>
      <c r="B30" s="6"/>
      <c r="C30" s="6"/>
      <c r="D30" s="6"/>
    </row>
    <row r="31" spans="1:4" ht="12.75" x14ac:dyDescent="0.2">
      <c r="A31" s="6" t="str">
        <f t="shared" si="1"/>
        <v/>
      </c>
      <c r="B31" s="6"/>
      <c r="C31" s="6"/>
      <c r="D31" s="6"/>
    </row>
    <row r="32" spans="1:4" ht="12.75" x14ac:dyDescent="0.2">
      <c r="A32" s="6" t="str">
        <f t="shared" si="1"/>
        <v/>
      </c>
      <c r="B32" s="6"/>
      <c r="C32" s="6"/>
      <c r="D32" s="6"/>
    </row>
    <row r="33" spans="1:4" ht="12.75" x14ac:dyDescent="0.2">
      <c r="A33" s="6" t="str">
        <f t="shared" si="1"/>
        <v/>
      </c>
      <c r="B33" s="6"/>
      <c r="C33" s="6"/>
      <c r="D33" s="6"/>
    </row>
    <row r="34" spans="1:4" ht="12.75" x14ac:dyDescent="0.2">
      <c r="A34" s="6" t="str">
        <f t="shared" si="1"/>
        <v/>
      </c>
      <c r="B34" s="6"/>
      <c r="C34" s="6"/>
      <c r="D34" s="6"/>
    </row>
    <row r="35" spans="1:4" ht="12.75" x14ac:dyDescent="0.2">
      <c r="A35" s="6" t="str">
        <f t="shared" si="1"/>
        <v/>
      </c>
      <c r="B35" s="6"/>
      <c r="C35" s="6"/>
      <c r="D35" s="6"/>
    </row>
    <row r="36" spans="1:4" ht="12.75" x14ac:dyDescent="0.2">
      <c r="A36" s="6" t="str">
        <f t="shared" si="1"/>
        <v/>
      </c>
      <c r="B36" s="6"/>
      <c r="C36" s="6"/>
      <c r="D36" s="6"/>
    </row>
    <row r="37" spans="1:4" ht="12.75" x14ac:dyDescent="0.2">
      <c r="A37" s="6" t="str">
        <f t="shared" si="1"/>
        <v/>
      </c>
      <c r="B37" s="6"/>
      <c r="C37" s="6"/>
      <c r="D37" s="6"/>
    </row>
    <row r="38" spans="1:4" ht="12.75" x14ac:dyDescent="0.2">
      <c r="A38" s="6" t="str">
        <f t="shared" si="1"/>
        <v/>
      </c>
      <c r="B38" s="6"/>
      <c r="C38" s="6"/>
      <c r="D38" s="6"/>
    </row>
    <row r="39" spans="1:4" ht="12.75" x14ac:dyDescent="0.2">
      <c r="A39" s="6" t="str">
        <f t="shared" si="1"/>
        <v/>
      </c>
      <c r="B39" s="6"/>
      <c r="C39" s="6"/>
      <c r="D39" s="6"/>
    </row>
    <row r="40" spans="1:4" ht="12.75" x14ac:dyDescent="0.2">
      <c r="A40" s="6" t="str">
        <f t="shared" si="1"/>
        <v/>
      </c>
      <c r="B40" s="6"/>
      <c r="C40" s="6"/>
      <c r="D40" s="6"/>
    </row>
    <row r="41" spans="1:4" ht="12.75" x14ac:dyDescent="0.2">
      <c r="A41" s="6" t="str">
        <f t="shared" si="1"/>
        <v/>
      </c>
      <c r="B41" s="6"/>
      <c r="C41" s="6"/>
      <c r="D41" s="6"/>
    </row>
    <row r="42" spans="1:4" ht="12.75" x14ac:dyDescent="0.2">
      <c r="A42" s="6" t="str">
        <f t="shared" si="1"/>
        <v/>
      </c>
      <c r="B42" s="6"/>
      <c r="C42" s="6"/>
      <c r="D42" s="6"/>
    </row>
    <row r="43" spans="1:4" ht="12.75" x14ac:dyDescent="0.2">
      <c r="A43" s="6" t="str">
        <f t="shared" si="1"/>
        <v/>
      </c>
      <c r="B43" s="6"/>
      <c r="C43" s="6"/>
      <c r="D43" s="6"/>
    </row>
    <row r="44" spans="1:4" ht="12.75" x14ac:dyDescent="0.2">
      <c r="A44" s="6" t="str">
        <f t="shared" si="1"/>
        <v/>
      </c>
      <c r="B44" s="6"/>
      <c r="C44" s="6"/>
      <c r="D44" s="6"/>
    </row>
    <row r="45" spans="1:4" ht="12.75" x14ac:dyDescent="0.2">
      <c r="A45" s="6" t="str">
        <f t="shared" si="1"/>
        <v/>
      </c>
      <c r="B45" s="6"/>
      <c r="C45" s="6"/>
      <c r="D45" s="6"/>
    </row>
    <row r="46" spans="1:4" ht="12.75" x14ac:dyDescent="0.2">
      <c r="A46" s="6" t="str">
        <f t="shared" si="1"/>
        <v/>
      </c>
      <c r="B46" s="6"/>
      <c r="C46" s="6"/>
      <c r="D46" s="6"/>
    </row>
    <row r="47" spans="1:4" ht="12.75" x14ac:dyDescent="0.2">
      <c r="A47" s="6" t="str">
        <f t="shared" si="1"/>
        <v/>
      </c>
      <c r="B47" s="6"/>
      <c r="C47" s="6"/>
      <c r="D47" s="6"/>
    </row>
    <row r="48" spans="1:4" ht="12.75" x14ac:dyDescent="0.2">
      <c r="A48" s="6" t="str">
        <f t="shared" si="1"/>
        <v/>
      </c>
      <c r="B48" s="6"/>
      <c r="C48" s="6"/>
      <c r="D48" s="6"/>
    </row>
    <row r="49" spans="1:4" ht="12.75" x14ac:dyDescent="0.2">
      <c r="A49" s="6" t="str">
        <f t="shared" si="1"/>
        <v/>
      </c>
      <c r="B49" s="6"/>
      <c r="C49" s="6"/>
      <c r="D49" s="6"/>
    </row>
    <row r="50" spans="1:4" ht="12.75" x14ac:dyDescent="0.2">
      <c r="A50" s="6" t="str">
        <f t="shared" si="1"/>
        <v/>
      </c>
      <c r="B50" s="6"/>
      <c r="C50" s="6"/>
      <c r="D50" s="6"/>
    </row>
    <row r="51" spans="1:4" ht="12.75" x14ac:dyDescent="0.2">
      <c r="A51" s="6" t="str">
        <f t="shared" si="1"/>
        <v/>
      </c>
      <c r="B51" s="6"/>
      <c r="C51" s="6"/>
      <c r="D51" s="6"/>
    </row>
    <row r="52" spans="1:4" ht="12.75" x14ac:dyDescent="0.2">
      <c r="A52" s="6" t="str">
        <f t="shared" si="1"/>
        <v/>
      </c>
      <c r="B52" s="6"/>
      <c r="C52" s="6"/>
      <c r="D52" s="6"/>
    </row>
    <row r="53" spans="1:4" ht="12.75" x14ac:dyDescent="0.2">
      <c r="A53" s="6" t="str">
        <f t="shared" si="1"/>
        <v/>
      </c>
      <c r="B53" s="6"/>
    </row>
    <row r="54" spans="1:4" ht="12.75" x14ac:dyDescent="0.2">
      <c r="A54" s="6" t="str">
        <f t="shared" si="1"/>
        <v/>
      </c>
      <c r="B54" s="6"/>
    </row>
    <row r="55" spans="1:4" ht="12.75" x14ac:dyDescent="0.2">
      <c r="A55" s="6" t="str">
        <f t="shared" si="1"/>
        <v/>
      </c>
      <c r="B55" s="6"/>
    </row>
    <row r="56" spans="1:4" ht="12.75" x14ac:dyDescent="0.2">
      <c r="A56" s="6" t="str">
        <f t="shared" si="1"/>
        <v/>
      </c>
      <c r="B56" s="6"/>
    </row>
    <row r="57" spans="1:4" ht="12.75" x14ac:dyDescent="0.2">
      <c r="A57" s="6" t="str">
        <f t="shared" si="1"/>
        <v/>
      </c>
      <c r="B57" s="6"/>
    </row>
    <row r="58" spans="1:4" ht="12.75" x14ac:dyDescent="0.2">
      <c r="A58" s="6" t="str">
        <f t="shared" si="1"/>
        <v/>
      </c>
      <c r="B58" s="6"/>
    </row>
    <row r="59" spans="1:4" ht="12.75" x14ac:dyDescent="0.2">
      <c r="A59" s="6" t="str">
        <f t="shared" si="1"/>
        <v/>
      </c>
      <c r="B59" s="6"/>
    </row>
    <row r="60" spans="1:4" x14ac:dyDescent="0.2">
      <c r="A60" s="4" t="str">
        <f t="shared" si="1"/>
        <v/>
      </c>
    </row>
    <row r="61" spans="1:4" x14ac:dyDescent="0.2">
      <c r="A61" s="4" t="str">
        <f t="shared" si="1"/>
        <v/>
      </c>
    </row>
    <row r="62" spans="1:4" x14ac:dyDescent="0.2">
      <c r="A62" s="4" t="str">
        <f t="shared" si="1"/>
        <v/>
      </c>
    </row>
    <row r="63" spans="1:4" x14ac:dyDescent="0.2">
      <c r="A63" s="4" t="str">
        <f t="shared" si="1"/>
        <v/>
      </c>
    </row>
    <row r="64" spans="1:4" x14ac:dyDescent="0.2">
      <c r="A64" s="4" t="str">
        <f t="shared" si="1"/>
        <v/>
      </c>
    </row>
    <row r="65" spans="1:1" x14ac:dyDescent="0.2">
      <c r="A65" s="4" t="str">
        <f t="shared" si="1"/>
        <v/>
      </c>
    </row>
    <row r="66" spans="1:1" x14ac:dyDescent="0.2">
      <c r="A66" s="4" t="str">
        <f t="shared" si="1"/>
        <v/>
      </c>
    </row>
    <row r="67" spans="1:1" x14ac:dyDescent="0.2">
      <c r="A67" s="4" t="str">
        <f t="shared" si="1"/>
        <v/>
      </c>
    </row>
    <row r="68" spans="1:1" x14ac:dyDescent="0.2">
      <c r="A68" s="4" t="str">
        <f t="shared" si="1"/>
        <v/>
      </c>
    </row>
    <row r="69" spans="1:1" x14ac:dyDescent="0.2">
      <c r="A69" s="4" t="str">
        <f t="shared" si="1"/>
        <v/>
      </c>
    </row>
    <row r="70" spans="1:1" x14ac:dyDescent="0.2">
      <c r="A70" s="4" t="str">
        <f t="shared" si="1"/>
        <v/>
      </c>
    </row>
    <row r="71" spans="1:1" x14ac:dyDescent="0.2">
      <c r="A71" s="4" t="str">
        <f t="shared" si="1"/>
        <v/>
      </c>
    </row>
    <row r="72" spans="1:1" x14ac:dyDescent="0.2">
      <c r="A72" s="4" t="str">
        <f t="shared" si="1"/>
        <v/>
      </c>
    </row>
    <row r="73" spans="1:1" x14ac:dyDescent="0.2">
      <c r="A73" s="4" t="str">
        <f t="shared" si="1"/>
        <v/>
      </c>
    </row>
    <row r="74" spans="1:1" x14ac:dyDescent="0.2">
      <c r="A74" s="4" t="str">
        <f t="shared" si="1"/>
        <v/>
      </c>
    </row>
    <row r="75" spans="1:1" x14ac:dyDescent="0.2">
      <c r="A75" s="4" t="str">
        <f t="shared" ref="A75:A99" si="2">IF(B75&lt;&gt;"",A74+1,"")</f>
        <v/>
      </c>
    </row>
    <row r="76" spans="1:1" x14ac:dyDescent="0.2">
      <c r="A76" s="4" t="str">
        <f t="shared" si="2"/>
        <v/>
      </c>
    </row>
    <row r="77" spans="1:1" x14ac:dyDescent="0.2">
      <c r="A77" s="4" t="str">
        <f t="shared" si="2"/>
        <v/>
      </c>
    </row>
    <row r="78" spans="1:1" x14ac:dyDescent="0.2">
      <c r="A78" s="4" t="str">
        <f t="shared" si="2"/>
        <v/>
      </c>
    </row>
    <row r="79" spans="1:1" x14ac:dyDescent="0.2">
      <c r="A79" s="4" t="str">
        <f t="shared" si="2"/>
        <v/>
      </c>
    </row>
    <row r="80" spans="1:1" x14ac:dyDescent="0.2">
      <c r="A80" s="4" t="str">
        <f t="shared" si="2"/>
        <v/>
      </c>
    </row>
    <row r="81" spans="1:1" x14ac:dyDescent="0.2">
      <c r="A81" s="4" t="str">
        <f t="shared" si="2"/>
        <v/>
      </c>
    </row>
    <row r="82" spans="1:1" x14ac:dyDescent="0.2">
      <c r="A82" s="4" t="str">
        <f t="shared" si="2"/>
        <v/>
      </c>
    </row>
    <row r="83" spans="1:1" x14ac:dyDescent="0.2">
      <c r="A83" s="4" t="str">
        <f t="shared" si="2"/>
        <v/>
      </c>
    </row>
    <row r="84" spans="1:1" x14ac:dyDescent="0.2">
      <c r="A84" s="4" t="str">
        <f t="shared" si="2"/>
        <v/>
      </c>
    </row>
    <row r="85" spans="1:1" x14ac:dyDescent="0.2">
      <c r="A85" s="4" t="str">
        <f t="shared" si="2"/>
        <v/>
      </c>
    </row>
    <row r="86" spans="1:1" x14ac:dyDescent="0.2">
      <c r="A86" s="4" t="str">
        <f t="shared" si="2"/>
        <v/>
      </c>
    </row>
    <row r="87" spans="1:1" x14ac:dyDescent="0.2">
      <c r="A87" s="4" t="str">
        <f t="shared" si="2"/>
        <v/>
      </c>
    </row>
    <row r="88" spans="1:1" x14ac:dyDescent="0.2">
      <c r="A88" s="4" t="str">
        <f t="shared" si="2"/>
        <v/>
      </c>
    </row>
    <row r="89" spans="1:1" x14ac:dyDescent="0.2">
      <c r="A89" s="4" t="str">
        <f t="shared" si="2"/>
        <v/>
      </c>
    </row>
    <row r="90" spans="1:1" x14ac:dyDescent="0.2">
      <c r="A90" s="4" t="str">
        <f t="shared" si="2"/>
        <v/>
      </c>
    </row>
    <row r="91" spans="1:1" x14ac:dyDescent="0.2">
      <c r="A91" s="4" t="str">
        <f t="shared" si="2"/>
        <v/>
      </c>
    </row>
    <row r="92" spans="1:1" x14ac:dyDescent="0.2">
      <c r="A92" s="4" t="str">
        <f t="shared" si="2"/>
        <v/>
      </c>
    </row>
    <row r="93" spans="1:1" x14ac:dyDescent="0.2">
      <c r="A93" s="4" t="str">
        <f t="shared" si="2"/>
        <v/>
      </c>
    </row>
    <row r="94" spans="1:1" x14ac:dyDescent="0.2">
      <c r="A94" s="4" t="str">
        <f t="shared" si="2"/>
        <v/>
      </c>
    </row>
    <row r="95" spans="1:1" x14ac:dyDescent="0.2">
      <c r="A95" s="4" t="str">
        <f t="shared" si="2"/>
        <v/>
      </c>
    </row>
    <row r="96" spans="1:1" x14ac:dyDescent="0.2">
      <c r="A96" s="4" t="str">
        <f t="shared" si="2"/>
        <v/>
      </c>
    </row>
    <row r="97" spans="1:1" x14ac:dyDescent="0.2">
      <c r="A97" s="4" t="str">
        <f t="shared" si="2"/>
        <v/>
      </c>
    </row>
    <row r="98" spans="1:1" x14ac:dyDescent="0.2">
      <c r="A98" s="4" t="str">
        <f t="shared" si="2"/>
        <v/>
      </c>
    </row>
    <row r="99" spans="1:1" x14ac:dyDescent="0.2">
      <c r="A99" s="4" t="str">
        <f t="shared" si="2"/>
        <v/>
      </c>
    </row>
  </sheetData>
  <mergeCells count="2">
    <mergeCell ref="A2:B2"/>
    <mergeCell ref="C2:D2"/>
  </mergeCells>
  <conditionalFormatting sqref="A1:B1 A3:B1048576">
    <cfRule type="expression" dxfId="3" priority="3">
      <formula>AND($B1&lt;&gt;"",MOD(ROW(),2)=0)</formula>
    </cfRule>
    <cfRule type="expression" dxfId="2" priority="4">
      <formula>$B1&lt;&gt;""</formula>
    </cfRule>
  </conditionalFormatting>
  <conditionalFormatting sqref="C3:D52">
    <cfRule type="expression" dxfId="1" priority="1">
      <formula>AND($B3&lt;&gt;"",MOD(ROW(),2)=0)</formula>
    </cfRule>
    <cfRule type="expression" dxfId="0" priority="2">
      <formula>$B3&lt;&gt;""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2" sqref="B2"/>
    </sheetView>
  </sheetViews>
  <sheetFormatPr defaultRowHeight="12.75" x14ac:dyDescent="0.2"/>
  <sheetData>
    <row r="2" spans="2:2" x14ac:dyDescent="0.2">
      <c r="B2" t="s">
        <v>390</v>
      </c>
    </row>
    <row r="3" spans="2:2" x14ac:dyDescent="0.2">
      <c r="B3" s="11" t="s">
        <v>408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1"/>
  <sheetViews>
    <sheetView showGridLines="0" topLeftCell="A169" workbookViewId="0">
      <selection activeCell="A199" sqref="A199"/>
    </sheetView>
  </sheetViews>
  <sheetFormatPr defaultRowHeight="12.75" x14ac:dyDescent="0.2"/>
  <cols>
    <col min="1" max="1" width="235.7109375" customWidth="1"/>
  </cols>
  <sheetData>
    <row r="1" spans="1:1" ht="15" x14ac:dyDescent="0.2">
      <c r="A1" s="14" t="s">
        <v>429</v>
      </c>
    </row>
    <row r="2" spans="1:1" ht="15" x14ac:dyDescent="0.2">
      <c r="A2" s="14" t="s">
        <v>430</v>
      </c>
    </row>
    <row r="3" spans="1:1" ht="15" x14ac:dyDescent="0.2">
      <c r="A3" s="14" t="s">
        <v>431</v>
      </c>
    </row>
    <row r="4" spans="1:1" ht="15" x14ac:dyDescent="0.2">
      <c r="A4" s="14" t="s">
        <v>432</v>
      </c>
    </row>
    <row r="5" spans="1:1" ht="15" x14ac:dyDescent="0.2">
      <c r="A5" s="14" t="s">
        <v>433</v>
      </c>
    </row>
    <row r="6" spans="1:1" ht="15" x14ac:dyDescent="0.2">
      <c r="A6" s="14" t="s">
        <v>434</v>
      </c>
    </row>
    <row r="7" spans="1:1" x14ac:dyDescent="0.2">
      <c r="A7" s="13"/>
    </row>
    <row r="8" spans="1:1" ht="15" x14ac:dyDescent="0.2">
      <c r="A8" s="14" t="s">
        <v>435</v>
      </c>
    </row>
    <row r="9" spans="1:1" x14ac:dyDescent="0.2">
      <c r="A9" s="13"/>
    </row>
    <row r="10" spans="1:1" ht="15" x14ac:dyDescent="0.2">
      <c r="A10" s="14" t="s">
        <v>436</v>
      </c>
    </row>
    <row r="11" spans="1:1" ht="15" x14ac:dyDescent="0.2">
      <c r="A11" s="14" t="s">
        <v>437</v>
      </c>
    </row>
    <row r="12" spans="1:1" ht="15" x14ac:dyDescent="0.2">
      <c r="A12" s="14" t="s">
        <v>438</v>
      </c>
    </row>
    <row r="13" spans="1:1" ht="15" x14ac:dyDescent="0.2">
      <c r="A13" s="14" t="s">
        <v>439</v>
      </c>
    </row>
    <row r="14" spans="1:1" ht="15" x14ac:dyDescent="0.2">
      <c r="A14" s="14" t="s">
        <v>440</v>
      </c>
    </row>
    <row r="15" spans="1:1" ht="15" x14ac:dyDescent="0.2">
      <c r="A15" s="14" t="s">
        <v>441</v>
      </c>
    </row>
    <row r="16" spans="1:1" ht="15" x14ac:dyDescent="0.2">
      <c r="A16" s="14" t="s">
        <v>442</v>
      </c>
    </row>
    <row r="17" spans="1:1" ht="15" x14ac:dyDescent="0.2">
      <c r="A17" s="14" t="s">
        <v>443</v>
      </c>
    </row>
    <row r="18" spans="1:1" ht="15" x14ac:dyDescent="0.2">
      <c r="A18" s="14" t="s">
        <v>444</v>
      </c>
    </row>
    <row r="19" spans="1:1" ht="15" x14ac:dyDescent="0.2">
      <c r="A19" s="14" t="s">
        <v>445</v>
      </c>
    </row>
    <row r="20" spans="1:1" ht="15" x14ac:dyDescent="0.2">
      <c r="A20" s="14" t="s">
        <v>446</v>
      </c>
    </row>
    <row r="21" spans="1:1" ht="15" x14ac:dyDescent="0.2">
      <c r="A21" s="14" t="s">
        <v>447</v>
      </c>
    </row>
    <row r="22" spans="1:1" ht="15" x14ac:dyDescent="0.2">
      <c r="A22" s="14" t="s">
        <v>448</v>
      </c>
    </row>
    <row r="23" spans="1:1" ht="15" x14ac:dyDescent="0.2">
      <c r="A23" s="14" t="s">
        <v>449</v>
      </c>
    </row>
    <row r="24" spans="1:1" ht="15" x14ac:dyDescent="0.2">
      <c r="A24" s="14" t="s">
        <v>450</v>
      </c>
    </row>
    <row r="25" spans="1:1" ht="15" x14ac:dyDescent="0.2">
      <c r="A25" s="14" t="s">
        <v>451</v>
      </c>
    </row>
    <row r="26" spans="1:1" ht="15" x14ac:dyDescent="0.2">
      <c r="A26" s="14" t="s">
        <v>452</v>
      </c>
    </row>
    <row r="27" spans="1:1" ht="15" x14ac:dyDescent="0.2">
      <c r="A27" s="14" t="s">
        <v>453</v>
      </c>
    </row>
    <row r="28" spans="1:1" ht="15" x14ac:dyDescent="0.2">
      <c r="A28" s="14" t="s">
        <v>454</v>
      </c>
    </row>
    <row r="29" spans="1:1" ht="15" x14ac:dyDescent="0.2">
      <c r="A29" s="14" t="s">
        <v>455</v>
      </c>
    </row>
    <row r="30" spans="1:1" x14ac:dyDescent="0.2">
      <c r="A30" s="13"/>
    </row>
    <row r="31" spans="1:1" ht="15" x14ac:dyDescent="0.2">
      <c r="A31" s="14" t="s">
        <v>456</v>
      </c>
    </row>
    <row r="32" spans="1:1" ht="15" x14ac:dyDescent="0.2">
      <c r="A32" s="14" t="s">
        <v>457</v>
      </c>
    </row>
    <row r="33" spans="1:1" ht="15" x14ac:dyDescent="0.2">
      <c r="A33" s="14" t="s">
        <v>458</v>
      </c>
    </row>
    <row r="34" spans="1:1" x14ac:dyDescent="0.2">
      <c r="A34" s="13"/>
    </row>
    <row r="35" spans="1:1" ht="15" x14ac:dyDescent="0.2">
      <c r="A35" s="14" t="s">
        <v>459</v>
      </c>
    </row>
    <row r="36" spans="1:1" x14ac:dyDescent="0.2">
      <c r="A36" s="13"/>
    </row>
    <row r="37" spans="1:1" ht="15" x14ac:dyDescent="0.2">
      <c r="A37" s="14" t="s">
        <v>460</v>
      </c>
    </row>
    <row r="38" spans="1:1" ht="15" x14ac:dyDescent="0.2">
      <c r="A38" s="14" t="s">
        <v>461</v>
      </c>
    </row>
    <row r="39" spans="1:1" ht="15" x14ac:dyDescent="0.2">
      <c r="A39" s="14" t="s">
        <v>462</v>
      </c>
    </row>
    <row r="40" spans="1:1" ht="15" x14ac:dyDescent="0.2">
      <c r="A40" s="14" t="s">
        <v>463</v>
      </c>
    </row>
    <row r="41" spans="1:1" ht="15" x14ac:dyDescent="0.2">
      <c r="A41" s="14" t="s">
        <v>464</v>
      </c>
    </row>
    <row r="42" spans="1:1" ht="15" x14ac:dyDescent="0.2">
      <c r="A42" s="14" t="s">
        <v>465</v>
      </c>
    </row>
    <row r="43" spans="1:1" ht="15" x14ac:dyDescent="0.2">
      <c r="A43" s="14" t="str">
        <f>+"var i,x=0,a=new Array;while(l){i=l.indexOf(d);i=i&gt;-1?i:l.length;a[x"</f>
        <v>var i,x=0,a=new Array;while(l){i=l.indexOf(d);i=i&gt;-1?i:l.length;a[x</v>
      </c>
    </row>
    <row r="44" spans="1:1" ht="15" x14ac:dyDescent="0.2">
      <c r="A44" s="14" t="s">
        <v>466</v>
      </c>
    </row>
    <row r="45" spans="1:1" x14ac:dyDescent="0.2">
      <c r="A45" s="13"/>
    </row>
    <row r="46" spans="1:1" ht="15" x14ac:dyDescent="0.2">
      <c r="A46" s="14" t="s">
        <v>467</v>
      </c>
    </row>
    <row r="47" spans="1:1" ht="15" x14ac:dyDescent="0.2">
      <c r="A47" s="14" t="s">
        <v>468</v>
      </c>
    </row>
    <row r="48" spans="1:1" ht="15" x14ac:dyDescent="0.2">
      <c r="A48" s="14" t="s">
        <v>469</v>
      </c>
    </row>
    <row r="49" spans="1:1" ht="15" x14ac:dyDescent="0.2">
      <c r="A49" s="14" t="s">
        <v>470</v>
      </c>
    </row>
    <row r="50" spans="1:1" ht="15" x14ac:dyDescent="0.2">
      <c r="A50" s="14" t="s">
        <v>471</v>
      </c>
    </row>
    <row r="51" spans="1:1" ht="15" x14ac:dyDescent="0.2">
      <c r="A51" s="14" t="s">
        <v>472</v>
      </c>
    </row>
    <row r="52" spans="1:1" ht="15" x14ac:dyDescent="0.2">
      <c r="A52" s="14" t="s">
        <v>473</v>
      </c>
    </row>
    <row r="53" spans="1:1" ht="15" x14ac:dyDescent="0.2">
      <c r="A53" s="14" t="s">
        <v>474</v>
      </c>
    </row>
    <row r="54" spans="1:1" ht="15" x14ac:dyDescent="0.2">
      <c r="A54" s="14" t="s">
        <v>475</v>
      </c>
    </row>
    <row r="55" spans="1:1" ht="15" x14ac:dyDescent="0.2">
      <c r="A55" s="14" t="s">
        <v>476</v>
      </c>
    </row>
    <row r="56" spans="1:1" x14ac:dyDescent="0.2">
      <c r="A56" s="13"/>
    </row>
    <row r="57" spans="1:1" ht="15" x14ac:dyDescent="0.2">
      <c r="A57" s="14" t="s">
        <v>477</v>
      </c>
    </row>
    <row r="58" spans="1:1" x14ac:dyDescent="0.2">
      <c r="A58" s="13"/>
    </row>
    <row r="59" spans="1:1" ht="15" x14ac:dyDescent="0.2">
      <c r="A59" s="14" t="s">
        <v>478</v>
      </c>
    </row>
    <row r="60" spans="1:1" ht="15" x14ac:dyDescent="0.2">
      <c r="A60" s="14" t="s">
        <v>479</v>
      </c>
    </row>
    <row r="61" spans="1:1" ht="15" x14ac:dyDescent="0.2">
      <c r="A61" s="14" t="s">
        <v>480</v>
      </c>
    </row>
    <row r="62" spans="1:1" x14ac:dyDescent="0.2">
      <c r="A62" s="13"/>
    </row>
    <row r="63" spans="1:1" x14ac:dyDescent="0.2">
      <c r="A63" s="13"/>
    </row>
    <row r="64" spans="1:1" ht="15" x14ac:dyDescent="0.2">
      <c r="A64" s="14" t="s">
        <v>481</v>
      </c>
    </row>
    <row r="65" spans="1:1" ht="15" x14ac:dyDescent="0.2">
      <c r="A65" s="14" t="s">
        <v>482</v>
      </c>
    </row>
    <row r="66" spans="1:1" ht="15" x14ac:dyDescent="0.2">
      <c r="A66" s="14" t="s">
        <v>483</v>
      </c>
    </row>
    <row r="67" spans="1:1" ht="15" x14ac:dyDescent="0.2">
      <c r="A67" s="14" t="s">
        <v>484</v>
      </c>
    </row>
    <row r="68" spans="1:1" ht="15" x14ac:dyDescent="0.2">
      <c r="A68" s="14" t="s">
        <v>485</v>
      </c>
    </row>
    <row r="69" spans="1:1" ht="15" x14ac:dyDescent="0.2">
      <c r="A69" s="14" t="s">
        <v>486</v>
      </c>
    </row>
    <row r="70" spans="1:1" ht="15" x14ac:dyDescent="0.2">
      <c r="A70" s="14" t="s">
        <v>487</v>
      </c>
    </row>
    <row r="71" spans="1:1" x14ac:dyDescent="0.2">
      <c r="A71" s="13"/>
    </row>
    <row r="72" spans="1:1" ht="15" x14ac:dyDescent="0.2">
      <c r="A72" s="14" t="s">
        <v>488</v>
      </c>
    </row>
    <row r="73" spans="1:1" ht="15" x14ac:dyDescent="0.2">
      <c r="A73" s="14" t="s">
        <v>489</v>
      </c>
    </row>
    <row r="74" spans="1:1" ht="15" x14ac:dyDescent="0.2">
      <c r="A74" s="14" t="s">
        <v>490</v>
      </c>
    </row>
    <row r="75" spans="1:1" ht="15" x14ac:dyDescent="0.2">
      <c r="A75" s="14" t="s">
        <v>491</v>
      </c>
    </row>
    <row r="76" spans="1:1" ht="15" x14ac:dyDescent="0.2">
      <c r="A76" s="14" t="s">
        <v>492</v>
      </c>
    </row>
    <row r="77" spans="1:1" ht="15" x14ac:dyDescent="0.2">
      <c r="A77" s="14" t="s">
        <v>493</v>
      </c>
    </row>
    <row r="78" spans="1:1" ht="15" x14ac:dyDescent="0.2">
      <c r="A78" s="14" t="s">
        <v>494</v>
      </c>
    </row>
    <row r="79" spans="1:1" ht="15" x14ac:dyDescent="0.2">
      <c r="A79" s="14" t="s">
        <v>495</v>
      </c>
    </row>
    <row r="80" spans="1:1" ht="15" x14ac:dyDescent="0.2">
      <c r="A80" s="14" t="s">
        <v>496</v>
      </c>
    </row>
    <row r="81" spans="1:1" ht="15" x14ac:dyDescent="0.2">
      <c r="A81" s="14" t="s">
        <v>497</v>
      </c>
    </row>
    <row r="82" spans="1:1" ht="15" x14ac:dyDescent="0.2">
      <c r="A82" s="14" t="s">
        <v>498</v>
      </c>
    </row>
    <row r="83" spans="1:1" ht="15" x14ac:dyDescent="0.2">
      <c r="A83" s="14" t="s">
        <v>439</v>
      </c>
    </row>
    <row r="84" spans="1:1" ht="15" x14ac:dyDescent="0.2">
      <c r="A84" s="14" t="s">
        <v>439</v>
      </c>
    </row>
    <row r="85" spans="1:1" ht="15" x14ac:dyDescent="0.2">
      <c r="A85" s="14" t="s">
        <v>499</v>
      </c>
    </row>
    <row r="86" spans="1:1" ht="15" x14ac:dyDescent="0.2">
      <c r="A86" s="14" t="s">
        <v>500</v>
      </c>
    </row>
    <row r="87" spans="1:1" ht="15" x14ac:dyDescent="0.2">
      <c r="A87" s="14" t="s">
        <v>501</v>
      </c>
    </row>
    <row r="88" spans="1:1" ht="15" x14ac:dyDescent="0.2">
      <c r="A88" s="14" t="s">
        <v>502</v>
      </c>
    </row>
    <row r="89" spans="1:1" x14ac:dyDescent="0.2">
      <c r="A89" s="13"/>
    </row>
    <row r="90" spans="1:1" ht="15" x14ac:dyDescent="0.2">
      <c r="A90" s="14" t="s">
        <v>503</v>
      </c>
    </row>
    <row r="91" spans="1:1" ht="15" x14ac:dyDescent="0.2">
      <c r="A91" s="14" t="s">
        <v>504</v>
      </c>
    </row>
    <row r="92" spans="1:1" ht="15" x14ac:dyDescent="0.2">
      <c r="A92" s="14" t="s">
        <v>505</v>
      </c>
    </row>
    <row r="93" spans="1:1" x14ac:dyDescent="0.2">
      <c r="A93" s="13"/>
    </row>
    <row r="94" spans="1:1" ht="15" x14ac:dyDescent="0.2">
      <c r="A94" s="14" t="s">
        <v>506</v>
      </c>
    </row>
    <row r="95" spans="1:1" ht="15" x14ac:dyDescent="0.2">
      <c r="A95" s="14" t="s">
        <v>507</v>
      </c>
    </row>
    <row r="96" spans="1:1" ht="15" x14ac:dyDescent="0.2">
      <c r="A96" s="14" t="s">
        <v>439</v>
      </c>
    </row>
    <row r="97" spans="1:1" ht="15" x14ac:dyDescent="0.2">
      <c r="A97" s="14" t="s">
        <v>508</v>
      </c>
    </row>
    <row r="98" spans="1:1" ht="15" x14ac:dyDescent="0.2">
      <c r="A98" s="14" t="s">
        <v>509</v>
      </c>
    </row>
    <row r="99" spans="1:1" ht="15" x14ac:dyDescent="0.2">
      <c r="A99" s="14" t="s">
        <v>510</v>
      </c>
    </row>
    <row r="100" spans="1:1" ht="15" x14ac:dyDescent="0.2">
      <c r="A100" s="14" t="s">
        <v>511</v>
      </c>
    </row>
    <row r="101" spans="1:1" ht="15" x14ac:dyDescent="0.2">
      <c r="A101" s="14" t="s">
        <v>512</v>
      </c>
    </row>
    <row r="102" spans="1:1" ht="15" x14ac:dyDescent="0.2">
      <c r="A102" s="14" t="s">
        <v>513</v>
      </c>
    </row>
    <row r="103" spans="1:1" ht="15" x14ac:dyDescent="0.2">
      <c r="A103" s="14" t="s">
        <v>514</v>
      </c>
    </row>
    <row r="104" spans="1:1" ht="15" x14ac:dyDescent="0.2">
      <c r="A104" s="14" t="s">
        <v>515</v>
      </c>
    </row>
    <row r="105" spans="1:1" ht="15" x14ac:dyDescent="0.2">
      <c r="A105" s="14" t="s">
        <v>516</v>
      </c>
    </row>
    <row r="106" spans="1:1" ht="15" x14ac:dyDescent="0.2">
      <c r="A106" s="14" t="s">
        <v>517</v>
      </c>
    </row>
    <row r="107" spans="1:1" ht="15" x14ac:dyDescent="0.2">
      <c r="A107" s="14" t="s">
        <v>518</v>
      </c>
    </row>
    <row r="108" spans="1:1" ht="15" x14ac:dyDescent="0.2">
      <c r="A108" s="14" t="s">
        <v>517</v>
      </c>
    </row>
    <row r="109" spans="1:1" ht="15" x14ac:dyDescent="0.2">
      <c r="A109" s="14" t="s">
        <v>519</v>
      </c>
    </row>
    <row r="110" spans="1:1" ht="15" x14ac:dyDescent="0.2">
      <c r="A110" s="14" t="s">
        <v>520</v>
      </c>
    </row>
    <row r="111" spans="1:1" ht="15" x14ac:dyDescent="0.2">
      <c r="A111" s="14" t="s">
        <v>472</v>
      </c>
    </row>
    <row r="112" spans="1:1" ht="15" x14ac:dyDescent="0.2">
      <c r="A112" s="14" t="s">
        <v>521</v>
      </c>
    </row>
    <row r="113" spans="1:1" ht="15" x14ac:dyDescent="0.2">
      <c r="A113" s="14" t="s">
        <v>522</v>
      </c>
    </row>
    <row r="114" spans="1:1" ht="15" x14ac:dyDescent="0.2">
      <c r="A114" s="14" t="s">
        <v>523</v>
      </c>
    </row>
    <row r="115" spans="1:1" ht="15" x14ac:dyDescent="0.2">
      <c r="A115" s="14" t="s">
        <v>524</v>
      </c>
    </row>
    <row r="116" spans="1:1" ht="15" x14ac:dyDescent="0.2">
      <c r="A116" s="14" t="s">
        <v>525</v>
      </c>
    </row>
    <row r="117" spans="1:1" ht="15" x14ac:dyDescent="0.2">
      <c r="A117" s="14" t="s">
        <v>526</v>
      </c>
    </row>
    <row r="118" spans="1:1" ht="15" x14ac:dyDescent="0.2">
      <c r="A118" s="14" t="s">
        <v>522</v>
      </c>
    </row>
    <row r="119" spans="1:1" ht="15" x14ac:dyDescent="0.2">
      <c r="A119" s="14" t="s">
        <v>527</v>
      </c>
    </row>
    <row r="120" spans="1:1" ht="15" x14ac:dyDescent="0.2">
      <c r="A120" s="14" t="s">
        <v>528</v>
      </c>
    </row>
    <row r="121" spans="1:1" ht="15" x14ac:dyDescent="0.2">
      <c r="A121" s="14" t="s">
        <v>529</v>
      </c>
    </row>
    <row r="122" spans="1:1" ht="15" x14ac:dyDescent="0.2">
      <c r="A122" s="14" t="s">
        <v>530</v>
      </c>
    </row>
    <row r="123" spans="1:1" x14ac:dyDescent="0.2">
      <c r="A123" s="13"/>
    </row>
    <row r="124" spans="1:1" ht="15" x14ac:dyDescent="0.2">
      <c r="A124" s="14" t="s">
        <v>531</v>
      </c>
    </row>
    <row r="125" spans="1:1" ht="15" x14ac:dyDescent="0.2">
      <c r="A125" s="14" t="s">
        <v>532</v>
      </c>
    </row>
    <row r="126" spans="1:1" ht="15" x14ac:dyDescent="0.2">
      <c r="A126" s="14" t="s">
        <v>533</v>
      </c>
    </row>
    <row r="127" spans="1:1" ht="15" x14ac:dyDescent="0.2">
      <c r="A127" s="14" t="s">
        <v>534</v>
      </c>
    </row>
    <row r="128" spans="1:1" ht="15" x14ac:dyDescent="0.2">
      <c r="A128" s="14" t="s">
        <v>535</v>
      </c>
    </row>
    <row r="129" spans="1:1" ht="15" x14ac:dyDescent="0.2">
      <c r="A129" s="14" t="s">
        <v>536</v>
      </c>
    </row>
    <row r="130" spans="1:1" ht="15" x14ac:dyDescent="0.2">
      <c r="A130" s="14" t="s">
        <v>537</v>
      </c>
    </row>
    <row r="131" spans="1:1" ht="15" x14ac:dyDescent="0.2">
      <c r="A131" s="14" t="s">
        <v>538</v>
      </c>
    </row>
    <row r="132" spans="1:1" ht="15" x14ac:dyDescent="0.2">
      <c r="A132" s="14" t="s">
        <v>535</v>
      </c>
    </row>
    <row r="133" spans="1:1" ht="15" x14ac:dyDescent="0.2">
      <c r="A133" s="14" t="s">
        <v>539</v>
      </c>
    </row>
    <row r="134" spans="1:1" ht="15" x14ac:dyDescent="0.2">
      <c r="A134" s="14" t="s">
        <v>540</v>
      </c>
    </row>
    <row r="135" spans="1:1" ht="15" x14ac:dyDescent="0.2">
      <c r="A135" s="14" t="s">
        <v>541</v>
      </c>
    </row>
    <row r="136" spans="1:1" ht="15" x14ac:dyDescent="0.2">
      <c r="A136" s="14" t="s">
        <v>522</v>
      </c>
    </row>
    <row r="137" spans="1:1" ht="15" x14ac:dyDescent="0.2">
      <c r="A137" s="14" t="s">
        <v>542</v>
      </c>
    </row>
    <row r="138" spans="1:1" ht="15" x14ac:dyDescent="0.2">
      <c r="A138" s="14" t="s">
        <v>543</v>
      </c>
    </row>
    <row r="139" spans="1:1" ht="15" x14ac:dyDescent="0.2">
      <c r="A139" s="14" t="s">
        <v>534</v>
      </c>
    </row>
    <row r="140" spans="1:1" ht="15" x14ac:dyDescent="0.2">
      <c r="A140" s="14" t="s">
        <v>535</v>
      </c>
    </row>
    <row r="141" spans="1:1" ht="15" x14ac:dyDescent="0.2">
      <c r="A141" s="14" t="s">
        <v>539</v>
      </c>
    </row>
    <row r="142" spans="1:1" ht="15" x14ac:dyDescent="0.2">
      <c r="A142" s="14" t="s">
        <v>540</v>
      </c>
    </row>
    <row r="143" spans="1:1" ht="15" x14ac:dyDescent="0.2">
      <c r="A143" s="14" t="s">
        <v>522</v>
      </c>
    </row>
    <row r="144" spans="1:1" ht="15" x14ac:dyDescent="0.2">
      <c r="A144" s="14" t="s">
        <v>544</v>
      </c>
    </row>
    <row r="145" spans="1:1" ht="15" x14ac:dyDescent="0.2">
      <c r="A145" s="14" t="s">
        <v>545</v>
      </c>
    </row>
    <row r="146" spans="1:1" ht="15" x14ac:dyDescent="0.2">
      <c r="A146" s="14" t="s">
        <v>534</v>
      </c>
    </row>
    <row r="147" spans="1:1" ht="15" x14ac:dyDescent="0.2">
      <c r="A147" s="14" t="s">
        <v>539</v>
      </c>
    </row>
    <row r="148" spans="1:1" ht="15" x14ac:dyDescent="0.2">
      <c r="A148" s="14" t="s">
        <v>546</v>
      </c>
    </row>
    <row r="149" spans="1:1" ht="15" x14ac:dyDescent="0.2">
      <c r="A149" s="14" t="s">
        <v>522</v>
      </c>
    </row>
    <row r="150" spans="1:1" ht="15" x14ac:dyDescent="0.2">
      <c r="A150" s="14" t="s">
        <v>547</v>
      </c>
    </row>
    <row r="151" spans="1:1" ht="15" x14ac:dyDescent="0.2">
      <c r="A151" s="14" t="s">
        <v>534</v>
      </c>
    </row>
    <row r="152" spans="1:1" ht="15" x14ac:dyDescent="0.2">
      <c r="A152" s="14" t="s">
        <v>535</v>
      </c>
    </row>
    <row r="153" spans="1:1" ht="15" x14ac:dyDescent="0.2">
      <c r="A153" s="14" t="s">
        <v>539</v>
      </c>
    </row>
    <row r="154" spans="1:1" ht="15" x14ac:dyDescent="0.2">
      <c r="A154" s="14" t="s">
        <v>540</v>
      </c>
    </row>
    <row r="155" spans="1:1" ht="15" x14ac:dyDescent="0.2">
      <c r="A155" s="14" t="s">
        <v>522</v>
      </c>
    </row>
    <row r="156" spans="1:1" x14ac:dyDescent="0.2">
      <c r="A156" s="13"/>
    </row>
    <row r="157" spans="1:1" x14ac:dyDescent="0.2">
      <c r="A157" s="13"/>
    </row>
    <row r="158" spans="1:1" ht="15" x14ac:dyDescent="0.2">
      <c r="A158" s="14" t="s">
        <v>548</v>
      </c>
    </row>
    <row r="159" spans="1:1" ht="15" x14ac:dyDescent="0.2">
      <c r="A159" s="14" t="s">
        <v>549</v>
      </c>
    </row>
    <row r="160" spans="1:1" ht="15" x14ac:dyDescent="0.2">
      <c r="A160" s="14" t="s">
        <v>524</v>
      </c>
    </row>
    <row r="161" spans="1:1" ht="15" x14ac:dyDescent="0.2">
      <c r="A161" s="14" t="s">
        <v>550</v>
      </c>
    </row>
    <row r="162" spans="1:1" ht="15" x14ac:dyDescent="0.2">
      <c r="A162" s="14" t="s">
        <v>551</v>
      </c>
    </row>
    <row r="163" spans="1:1" ht="15" x14ac:dyDescent="0.2">
      <c r="A163" s="14" t="s">
        <v>552</v>
      </c>
    </row>
    <row r="164" spans="1:1" ht="15" x14ac:dyDescent="0.2">
      <c r="A164" s="14" t="s">
        <v>553</v>
      </c>
    </row>
    <row r="165" spans="1:1" ht="15" x14ac:dyDescent="0.2">
      <c r="A165" s="14" t="s">
        <v>554</v>
      </c>
    </row>
    <row r="166" spans="1:1" ht="15" x14ac:dyDescent="0.2">
      <c r="A166" s="14" t="s">
        <v>515</v>
      </c>
    </row>
    <row r="167" spans="1:1" ht="15" x14ac:dyDescent="0.2">
      <c r="A167" s="14" t="s">
        <v>555</v>
      </c>
    </row>
    <row r="168" spans="1:1" ht="15" x14ac:dyDescent="0.2">
      <c r="A168" s="14" t="s">
        <v>556</v>
      </c>
    </row>
    <row r="169" spans="1:1" ht="15" x14ac:dyDescent="0.2">
      <c r="A169" s="14" t="s">
        <v>472</v>
      </c>
    </row>
    <row r="170" spans="1:1" ht="15" x14ac:dyDescent="0.2">
      <c r="A170" s="14" t="s">
        <v>557</v>
      </c>
    </row>
    <row r="171" spans="1:1" ht="15" x14ac:dyDescent="0.2">
      <c r="A171" s="14" t="s">
        <v>558</v>
      </c>
    </row>
    <row r="172" spans="1:1" ht="15" x14ac:dyDescent="0.2">
      <c r="A172" s="14" t="s">
        <v>522</v>
      </c>
    </row>
    <row r="173" spans="1:1" x14ac:dyDescent="0.2">
      <c r="A173" s="13"/>
    </row>
    <row r="174" spans="1:1" ht="15" x14ac:dyDescent="0.2">
      <c r="A174" s="14" t="s">
        <v>559</v>
      </c>
    </row>
    <row r="175" spans="1:1" ht="15" x14ac:dyDescent="0.2">
      <c r="A175" s="14" t="s">
        <v>560</v>
      </c>
    </row>
    <row r="176" spans="1:1" ht="15" x14ac:dyDescent="0.2">
      <c r="A176" s="14" t="s">
        <v>561</v>
      </c>
    </row>
    <row r="177" spans="1:1" ht="15" x14ac:dyDescent="0.2">
      <c r="A177" s="14" t="s">
        <v>562</v>
      </c>
    </row>
    <row r="178" spans="1:1" x14ac:dyDescent="0.2">
      <c r="A178" s="13"/>
    </row>
    <row r="179" spans="1:1" ht="15" x14ac:dyDescent="0.2">
      <c r="A179" s="14" t="s">
        <v>563</v>
      </c>
    </row>
    <row r="180" spans="1:1" ht="15" x14ac:dyDescent="0.2">
      <c r="A180" s="14" t="s">
        <v>564</v>
      </c>
    </row>
    <row r="181" spans="1:1" ht="15" x14ac:dyDescent="0.2">
      <c r="A181" s="14" t="s">
        <v>439</v>
      </c>
    </row>
    <row r="182" spans="1:1" ht="15" x14ac:dyDescent="0.2">
      <c r="A182" s="14" t="s">
        <v>565</v>
      </c>
    </row>
    <row r="183" spans="1:1" ht="15" x14ac:dyDescent="0.2">
      <c r="A183" s="14" t="s">
        <v>566</v>
      </c>
    </row>
    <row r="184" spans="1:1" ht="15" x14ac:dyDescent="0.2">
      <c r="A184" s="14" t="s">
        <v>567</v>
      </c>
    </row>
    <row r="185" spans="1:1" ht="15" x14ac:dyDescent="0.2">
      <c r="A185" s="14" t="s">
        <v>568</v>
      </c>
    </row>
    <row r="186" spans="1:1" ht="15" x14ac:dyDescent="0.2">
      <c r="A186" s="14" t="s">
        <v>569</v>
      </c>
    </row>
    <row r="187" spans="1:1" ht="15" x14ac:dyDescent="0.2">
      <c r="A187" s="14" t="s">
        <v>570</v>
      </c>
    </row>
    <row r="188" spans="1:1" ht="15" x14ac:dyDescent="0.2">
      <c r="A188" s="14" t="s">
        <v>571</v>
      </c>
    </row>
    <row r="189" spans="1:1" ht="15" x14ac:dyDescent="0.2">
      <c r="A189" s="14" t="s">
        <v>572</v>
      </c>
    </row>
    <row r="190" spans="1:1" ht="15" x14ac:dyDescent="0.2">
      <c r="A190" s="14" t="s">
        <v>522</v>
      </c>
    </row>
    <row r="191" spans="1:1" ht="15" x14ac:dyDescent="0.2">
      <c r="A191" s="14" t="s">
        <v>439</v>
      </c>
    </row>
    <row r="192" spans="1:1" ht="15" x14ac:dyDescent="0.2">
      <c r="A192" s="14" t="s">
        <v>573</v>
      </c>
    </row>
    <row r="193" spans="1:1" ht="15" x14ac:dyDescent="0.2">
      <c r="A193" s="14" t="s">
        <v>574</v>
      </c>
    </row>
    <row r="194" spans="1:1" ht="15" x14ac:dyDescent="0.2">
      <c r="A194" s="14" t="s">
        <v>439</v>
      </c>
    </row>
    <row r="195" spans="1:1" ht="15" x14ac:dyDescent="0.2">
      <c r="A195" s="14" t="s">
        <v>575</v>
      </c>
    </row>
    <row r="196" spans="1:1" ht="15" x14ac:dyDescent="0.2">
      <c r="A196" s="14" t="s">
        <v>439</v>
      </c>
    </row>
    <row r="197" spans="1:1" ht="15" x14ac:dyDescent="0.2">
      <c r="A197" s="14" t="s">
        <v>576</v>
      </c>
    </row>
    <row r="198" spans="1:1" ht="15" x14ac:dyDescent="0.2">
      <c r="A198" s="14" t="s">
        <v>439</v>
      </c>
    </row>
    <row r="199" spans="1:1" ht="15" x14ac:dyDescent="0.2">
      <c r="A199" s="14" t="s">
        <v>577</v>
      </c>
    </row>
    <row r="200" spans="1:1" ht="15" x14ac:dyDescent="0.2">
      <c r="A200" s="14" t="s">
        <v>439</v>
      </c>
    </row>
    <row r="201" spans="1:1" ht="15" x14ac:dyDescent="0.2">
      <c r="A201" s="14" t="s">
        <v>578</v>
      </c>
    </row>
    <row r="202" spans="1:1" ht="15" x14ac:dyDescent="0.2">
      <c r="A202" s="14" t="s">
        <v>579</v>
      </c>
    </row>
    <row r="203" spans="1:1" ht="15" x14ac:dyDescent="0.2">
      <c r="A203" s="14" t="s">
        <v>580</v>
      </c>
    </row>
    <row r="204" spans="1:1" ht="15" x14ac:dyDescent="0.2">
      <c r="A204" s="14" t="s">
        <v>581</v>
      </c>
    </row>
    <row r="205" spans="1:1" ht="15" x14ac:dyDescent="0.2">
      <c r="A205" s="14" t="s">
        <v>582</v>
      </c>
    </row>
    <row r="206" spans="1:1" ht="15" x14ac:dyDescent="0.2">
      <c r="A206" s="14" t="s">
        <v>583</v>
      </c>
    </row>
    <row r="207" spans="1:1" ht="15" x14ac:dyDescent="0.2">
      <c r="A207" s="14" t="s">
        <v>584</v>
      </c>
    </row>
    <row r="208" spans="1:1" ht="15" x14ac:dyDescent="0.2">
      <c r="A208" s="14" t="s">
        <v>585</v>
      </c>
    </row>
    <row r="209" spans="1:1" ht="15" x14ac:dyDescent="0.2">
      <c r="A209" s="14" t="s">
        <v>586</v>
      </c>
    </row>
    <row r="210" spans="1:1" ht="15" x14ac:dyDescent="0.2">
      <c r="A210" s="14" t="s">
        <v>522</v>
      </c>
    </row>
    <row r="211" spans="1:1" x14ac:dyDescent="0.2">
      <c r="A211" s="13"/>
    </row>
    <row r="212" spans="1:1" ht="15" x14ac:dyDescent="0.2">
      <c r="A212" s="14" t="s">
        <v>587</v>
      </c>
    </row>
    <row r="213" spans="1:1" ht="15" x14ac:dyDescent="0.2">
      <c r="A213" s="14" t="s">
        <v>588</v>
      </c>
    </row>
    <row r="214" spans="1:1" ht="15" x14ac:dyDescent="0.2">
      <c r="A214" s="14" t="s">
        <v>589</v>
      </c>
    </row>
    <row r="215" spans="1:1" ht="15" x14ac:dyDescent="0.2">
      <c r="A215" s="14" t="s">
        <v>590</v>
      </c>
    </row>
    <row r="216" spans="1:1" ht="15" x14ac:dyDescent="0.2">
      <c r="A216" s="14" t="s">
        <v>591</v>
      </c>
    </row>
    <row r="217" spans="1:1" ht="15" x14ac:dyDescent="0.2">
      <c r="A217" s="14" t="s">
        <v>592</v>
      </c>
    </row>
    <row r="218" spans="1:1" x14ac:dyDescent="0.2">
      <c r="A218" s="13"/>
    </row>
    <row r="219" spans="1:1" ht="15" x14ac:dyDescent="0.2">
      <c r="A219" s="14" t="s">
        <v>593</v>
      </c>
    </row>
    <row r="220" spans="1:1" x14ac:dyDescent="0.2">
      <c r="A220" s="13"/>
    </row>
    <row r="221" spans="1:1" ht="15" x14ac:dyDescent="0.2">
      <c r="A221" s="14" t="s">
        <v>594</v>
      </c>
    </row>
    <row r="222" spans="1:1" ht="15" x14ac:dyDescent="0.2">
      <c r="A222" s="14" t="s">
        <v>595</v>
      </c>
    </row>
    <row r="223" spans="1:1" x14ac:dyDescent="0.2">
      <c r="A223" s="13"/>
    </row>
    <row r="224" spans="1:1" ht="15" x14ac:dyDescent="0.2">
      <c r="A224" s="14" t="s">
        <v>596</v>
      </c>
    </row>
    <row r="225" spans="1:1" ht="15" x14ac:dyDescent="0.2">
      <c r="A225" s="14" t="s">
        <v>597</v>
      </c>
    </row>
    <row r="226" spans="1:1" ht="15" x14ac:dyDescent="0.2">
      <c r="A226" s="14" t="s">
        <v>439</v>
      </c>
    </row>
    <row r="227" spans="1:1" ht="15" x14ac:dyDescent="0.2">
      <c r="A227" s="14" t="s">
        <v>598</v>
      </c>
    </row>
    <row r="228" spans="1:1" ht="15" x14ac:dyDescent="0.2">
      <c r="A228" s="14" t="s">
        <v>599</v>
      </c>
    </row>
    <row r="229" spans="1:1" ht="15" x14ac:dyDescent="0.2">
      <c r="A229" s="14" t="s">
        <v>439</v>
      </c>
    </row>
    <row r="230" spans="1:1" ht="15" x14ac:dyDescent="0.2">
      <c r="A230" s="14" t="s">
        <v>600</v>
      </c>
    </row>
    <row r="231" spans="1:1" ht="15" x14ac:dyDescent="0.2">
      <c r="A231" s="14" t="s">
        <v>601</v>
      </c>
    </row>
    <row r="232" spans="1:1" ht="15" x14ac:dyDescent="0.2">
      <c r="A232" s="14" t="s">
        <v>602</v>
      </c>
    </row>
    <row r="233" spans="1:1" ht="15" x14ac:dyDescent="0.2">
      <c r="A233" s="14" t="s">
        <v>603</v>
      </c>
    </row>
    <row r="234" spans="1:1" ht="15" x14ac:dyDescent="0.2">
      <c r="A234" s="14" t="s">
        <v>604</v>
      </c>
    </row>
    <row r="235" spans="1:1" x14ac:dyDescent="0.2">
      <c r="A235" s="13"/>
    </row>
    <row r="236" spans="1:1" ht="15" x14ac:dyDescent="0.2">
      <c r="A236" s="14" t="s">
        <v>462</v>
      </c>
    </row>
    <row r="237" spans="1:1" ht="15" x14ac:dyDescent="0.2">
      <c r="A237" s="14" t="s">
        <v>605</v>
      </c>
    </row>
    <row r="238" spans="1:1" ht="15" x14ac:dyDescent="0.2">
      <c r="A238" s="14" t="s">
        <v>464</v>
      </c>
    </row>
    <row r="239" spans="1:1" ht="15" x14ac:dyDescent="0.2">
      <c r="A239" s="14" t="s">
        <v>606</v>
      </c>
    </row>
    <row r="240" spans="1:1" ht="15" x14ac:dyDescent="0.2">
      <c r="A240" s="14" t="str">
        <f>+"var s=this,A,B,g,l,m,p,q,P,h,k,u,S,i,O,T,j,r,t,D,E,F,G,H,N,U,v=0,X,"</f>
        <v>var s=this,A,B,g,l,m,p,q,P,h,k,u,S,i,O,T,j,r,t,D,E,F,G,H,N,U,v=0,X,</v>
      </c>
    </row>
    <row r="241" spans="1:1" ht="15" x14ac:dyDescent="0.2">
      <c r="A241" s="14" t="str">
        <f>+"Y,W,n=new Date;n.setTime(n.getTime()+1800000);if(e){v=1;if(s.c_r(e)"</f>
        <v>Y,W,n=new Date;n.setTime(n.getTime()+1800000);if(e){v=1;if(s.c_r(e)</v>
      </c>
    </row>
    <row r="242" spans="1:1" ht="15" x14ac:dyDescent="0.2">
      <c r="A242" s="14" t="str">
        <f>+")v=0;if(!s.c_w(e,1,n))s.c_w(e,1,0);if(!s.c_r(e))v=0;}g=s.referrer?s"</f>
        <v>)v=0;if(!s.c_w(e,1,n))s.c_w(e,1,0);if(!s.c_r(e))v=0;}g=s.referrer?s</v>
      </c>
    </row>
    <row r="243" spans="1:1" ht="15" x14ac:dyDescent="0.2">
      <c r="A243" s="14" t="str">
        <f>+".referrer:document.referrer;g=g.toLowerCase();if(!g)h=1;i=g.indexOf"</f>
        <v>.referrer:document.referrer;g=g.toLowerCase();if(!g)h=1;i=g.indexOf</v>
      </c>
    </row>
    <row r="244" spans="1:1" ht="15" x14ac:dyDescent="0.2">
      <c r="A244" s="14" t="str">
        <f>+"('?')&gt;-1?g.indexOf('?'):g.length;j=g.substring(0,i);k=s.linkInterna"</f>
        <v>('?')&gt;-1?g.indexOf('?'):g.length;j=g.substring(0,i);k=s.linkInterna</v>
      </c>
    </row>
    <row r="245" spans="1:1" ht="15" x14ac:dyDescent="0.2">
      <c r="A245" s="14" t="str">
        <f>+"lFilters.toLowerCase();k=s.split(k,',');for(m=0;m&lt;k.length;m++){B=j"</f>
        <v>lFilters.toLowerCase();k=s.split(k,',');for(m=0;m&lt;k.length;m++){B=j</v>
      </c>
    </row>
    <row r="246" spans="1:1" ht="15" x14ac:dyDescent="0.2">
      <c r="A246" s="14" t="str">
        <f>+".indexOf(k[m])==-1?'':g;if(B)O=B;}if(!O&amp;&amp;!h){p=g;U=g.indexOf('//');"</f>
        <v>.indexOf(k[m])==-1?'':g;if(B)O=B;}if(!O&amp;&amp;!h){p=g;U=g.indexOf('//');</v>
      </c>
    </row>
    <row r="247" spans="1:1" ht="15" x14ac:dyDescent="0.2">
      <c r="A247" s="14" t="str">
        <f>+"q=U&gt;-1?U+2:0;Y=g.indexOf('/',q);r=Y&gt;-1?Y:i;u=t=g.substring(q,r).toL"</f>
        <v>q=U&gt;-1?U+2:0;Y=g.indexOf('/',q);r=Y&gt;-1?Y:i;u=t=g.substring(q,r).toL</v>
      </c>
    </row>
    <row r="248" spans="1:1" ht="15" x14ac:dyDescent="0.2">
      <c r="A248" s="14" t="str">
        <f>+"owerCase();P='Other Natural Referrers';S=s.seList+'&gt;'+s._extraSearc"</f>
        <v>owerCase();P='Other Natural Referrers';S=s.seList+'&gt;'+s._extraSearc</v>
      </c>
    </row>
    <row r="249" spans="1:1" ht="15" x14ac:dyDescent="0.2">
      <c r="A249" s="14" t="str">
        <f>+"hEngines;if(d==1){j=s.repl(j,'oogle','%');j=s.repl(j,'ahoo','^');g="</f>
        <v>hEngines;if(d==1){j=s.repl(j,'oogle','%');j=s.repl(j,'ahoo','^');g=</v>
      </c>
    </row>
    <row r="250" spans="1:1" ht="15" x14ac:dyDescent="0.2">
      <c r="A250" s="14" t="str">
        <f>+"s.repl(g,'as_q','*');}A=s.split(S,'&gt;');for(i=0;i&lt;A.length;i++){D=A["</f>
        <v>s.repl(g,'as_q','*');}A=s.split(S,'&gt;');for(i=0;i&lt;A.length;i++){D=A[</v>
      </c>
    </row>
    <row r="251" spans="1:1" ht="15" x14ac:dyDescent="0.2">
      <c r="A251" s="14" t="str">
        <f>+"i];D=s.split(D,'|');E=s.split(D[0],',');for(G=0;G&lt;E.length;G++){H=j"</f>
        <v>i];D=s.split(D,'|');E=s.split(D[0],',');for(G=0;G&lt;E.length;G++){H=j</v>
      </c>
    </row>
    <row r="252" spans="1:1" ht="15" x14ac:dyDescent="0.2">
      <c r="A252" s="14" t="str">
        <f>+".indexOf(E[G]);if(H&gt;-1){if(D[2])N=u=D[2];else N=t;if(d==1){N=s.repl"</f>
        <v>.indexOf(E[G]);if(H&gt;-1){if(D[2])N=u=D[2];else N=t;if(d==1){N=s.repl</v>
      </c>
    </row>
    <row r="253" spans="1:1" ht="15" x14ac:dyDescent="0.2">
      <c r="A253" s="14" t="str">
        <f>+"(N,'#',' - ');g=s.repl(g,'*','as_q');N=s.repl(N,'^','ahoo');N=s.rep"</f>
        <v>(N,'#',' - ');g=s.repl(g,'*','as_q');N=s.repl(N,'^','ahoo');N=s.rep</v>
      </c>
    </row>
    <row r="254" spans="1:1" ht="15" x14ac:dyDescent="0.2">
      <c r="A254" s="14" t="str">
        <f>+"l(N,'%','oogle');}i=s.split(D[1],',');for(k=0;k&lt;i.length;k++){l=s.g"</f>
        <v>l(N,'%','oogle');}i=s.split(D[1],',');for(k=0;k&lt;i.length;k++){l=s.g</v>
      </c>
    </row>
    <row r="255" spans="1:1" ht="15" x14ac:dyDescent="0.2">
      <c r="A255" s="14" t="str">
        <f>+"etQueryParam(i[k],'',g).toLowerCase();if(l)break;}}}}}if(!O||f!='1'"</f>
        <v>etQueryParam(i[k],'',g).toLowerCase();if(l)break;}}}}}if(!O||f!='1'</v>
      </c>
    </row>
    <row r="256" spans="1:1" ht="15" x14ac:dyDescent="0.2">
      <c r="A256" s="14" t="str">
        <f>+"){O=s.getQueryParam(a,b);if(O){u=O;if(N)P='Paid Search';else P='Unk"</f>
        <v>){O=s.getQueryParam(a,b);if(O){u=O;if(N)P='Paid Search';else P='Unk</v>
      </c>
    </row>
    <row r="257" spans="1:1" ht="15" x14ac:dyDescent="0.2">
      <c r="A257" s="14" t="str">
        <f>+"nown Paid Channel';}if(!O&amp;&amp;N){u=N;P='Natural Search';}}if(h==1&amp;&amp;!O&amp;"</f>
        <v>nown Paid Channel';}if(!O&amp;&amp;N){u=N;P='Natural Search';}}if(h==1&amp;&amp;!O&amp;</v>
      </c>
    </row>
    <row r="258" spans="1:1" ht="15" x14ac:dyDescent="0.2">
      <c r="A258" s="14" t="str">
        <f>+"&amp;v==1)u=P=t=p='Typed/Bookmarked';g=s._channelDomain;if(g){k=s.split"</f>
        <v>&amp;v==1)u=P=t=p='Typed/Bookmarked';g=s._channelDomain;if(g){k=s.split</v>
      </c>
    </row>
    <row r="259" spans="1:1" ht="15" x14ac:dyDescent="0.2">
      <c r="A259" s="14" t="str">
        <f>+"(g,'&gt;');for(m=0;m&lt;k.length;m++){q=s.split(k[m],'|');r=s.split(q[1],"</f>
        <v>(g,'&gt;');for(m=0;m&lt;k.length;m++){q=s.split(k[m],'|');r=s.split(q[1],</v>
      </c>
    </row>
    <row r="260" spans="1:1" ht="15" x14ac:dyDescent="0.2">
      <c r="A260" s="14" t="str">
        <f>+"',');S=r.length;for(T=0;T&lt;S;T++){Y=r[T].toLowerCase();i=j.indexOf(Y"</f>
        <v>',');S=r.length;for(T=0;T&lt;S;T++){Y=r[T].toLowerCase();i=j.indexOf(Y</v>
      </c>
    </row>
    <row r="261" spans="1:1" ht="15" x14ac:dyDescent="0.2">
      <c r="A261" s="14" t="str">
        <f>+");if(i&gt;-1)P=q[0];}}}g=s._channelParameter;if(g){k=s.split(g,'&gt;');fo"</f>
        <v>);if(i&gt;-1)P=q[0];}}}g=s._channelParameter;if(g){k=s.split(g,'&gt;');fo</v>
      </c>
    </row>
    <row r="262" spans="1:1" ht="15" x14ac:dyDescent="0.2">
      <c r="A262" s="14" t="str">
        <f>+"r(m=0;m&lt;k.length;m++){q=s.split(k[m],'|');r=s.split(q[1],',');S=r.l"</f>
        <v>r(m=0;m&lt;k.length;m++){q=s.split(k[m],'|');r=s.split(q[1],',');S=r.l</v>
      </c>
    </row>
    <row r="263" spans="1:1" ht="15" x14ac:dyDescent="0.2">
      <c r="A263" s="14" t="str">
        <f>+"ength;for(T=0;T&lt;S;T++){U=s.getQueryParam(r[T]);if(U)P=q[0];}}}g=s._"</f>
        <v>ength;for(T=0;T&lt;S;T++){U=s.getQueryParam(r[T]);if(U)P=q[0];}}}g=s._</v>
      </c>
    </row>
    <row r="264" spans="1:1" ht="15" x14ac:dyDescent="0.2">
      <c r="A264" s="14" t="str">
        <f>+"channelPattern;if(g){k=s.split(g,'&gt;');for(m=0;m&lt;k.length;m++){q=s.s"</f>
        <v>channelPattern;if(g){k=s.split(g,'&gt;');for(m=0;m&lt;k.length;m++){q=s.s</v>
      </c>
    </row>
    <row r="265" spans="1:1" ht="15" x14ac:dyDescent="0.2">
      <c r="A265" s="14" t="str">
        <f>+"plit(k[m],'|');r=s.split(q[1],',');S=r.length;for(T=0;T&lt;S;T++){Y=r["</f>
        <v>plit(k[m],'|');r=s.split(q[1],',');S=r.length;for(T=0;T&lt;S;T++){Y=r[</v>
      </c>
    </row>
    <row r="266" spans="1:1" ht="15" x14ac:dyDescent="0.2">
      <c r="A266" s="14" t="str">
        <f>+"T].toLowerCase();i=O.toLowerCase();H=i.indexOf(Y);if(H==0)P=q[0];}}"</f>
        <v>T].toLowerCase();i=O.toLowerCase();H=i.indexOf(Y);if(H==0)P=q[0];}}</v>
      </c>
    </row>
    <row r="267" spans="1:1" ht="15" x14ac:dyDescent="0.2">
      <c r="A267" s="14" t="str">
        <f>+"}X=P+l+t;c=c?c:'c_m';if(c!='0')X=s.getValOnce(X,c,0);if(X){s._refer"</f>
        <v>}X=P+l+t;c=c?c:'c_m';if(c!='0')X=s.getValOnce(X,c,0);if(X){s._refer</v>
      </c>
    </row>
    <row r="268" spans="1:1" ht="15" x14ac:dyDescent="0.2">
      <c r="A268" s="14" t="str">
        <f>+"rer=p?p:'n/a';s._referringDomain=t?t:'n/a';s._partner=N?N:'n/a';s._"</f>
        <v>rer=p?p:'n/a';s._referringDomain=t?t:'n/a';s._partner=N?N:'n/a';s._</v>
      </c>
    </row>
    <row r="269" spans="1:1" ht="15" x14ac:dyDescent="0.2">
      <c r="A269" s="14" t="str">
        <f>+"campaignID=O?O:'n/a';s._campaign=u?u:'n/a';s._keywords=l?l:N?'Keywo"</f>
        <v>campaignID=O?O:'n/a';s._campaign=u?u:'n/a';s._keywords=l?l:N?'Keywo</v>
      </c>
    </row>
    <row r="270" spans="1:1" ht="15" x14ac:dyDescent="0.2">
      <c r="A270" s="14" t="s">
        <v>607</v>
      </c>
    </row>
    <row r="271" spans="1:1" x14ac:dyDescent="0.2">
      <c r="A271" s="13"/>
    </row>
    <row r="272" spans="1:1" ht="15" x14ac:dyDescent="0.2">
      <c r="A272" s="14" t="s">
        <v>608</v>
      </c>
    </row>
    <row r="273" spans="1:1" ht="15" x14ac:dyDescent="0.2">
      <c r="A273" s="14" t="s">
        <v>609</v>
      </c>
    </row>
    <row r="274" spans="1:1" ht="15" x14ac:dyDescent="0.2">
      <c r="A274" s="14" t="str">
        <f>+"de|q,query|AOL&gt;ask.jp,ask.co|q,ask|Ask&gt;www.baidu.com|wd|Baidu&gt;daum."</f>
        <v>de|q,query|AOL&gt;ask.jp,ask.co|q,ask|Ask&gt;www.baidu.com|wd|Baidu&gt;daum.</v>
      </c>
    </row>
    <row r="275" spans="1:1" ht="15" x14ac:dyDescent="0.2">
      <c r="A275" s="14" t="str">
        <f>+"net,search.daum.net|q|Daum&gt;google.,googlesyndication.com|q,as_q|Goo"</f>
        <v>net,search.daum.net|q|Daum&gt;google.,googlesyndication.com|q,as_q|Goo</v>
      </c>
    </row>
    <row r="276" spans="1:1" ht="15" x14ac:dyDescent="0.2">
      <c r="A276" s="14" t="str">
        <f>+"gle&gt;icqit.com|q|icq&gt;bing.com|q|Bing&gt;myway.com|searchfor|MyWay.com&gt;n"</f>
        <v>gle&gt;icqit.com|q|icq&gt;bing.com|q|Bing&gt;myway.com|searchfor|MyWay.com&gt;n</v>
      </c>
    </row>
    <row r="277" spans="1:1" ht="15" x14ac:dyDescent="0.2">
      <c r="A277" s="14" t="str">
        <f>+"aver.com,search.naver.com|query|Naver&gt;netscape.com|query,search|Net"</f>
        <v>aver.com,search.naver.com|query|Naver&gt;netscape.com|query,search|Net</v>
      </c>
    </row>
    <row r="278" spans="1:1" ht="15" x14ac:dyDescent="0.2">
      <c r="A278" s="14" t="str">
        <f>+"scape Search&gt;reference.com|q|Reference.com&gt;seznam|w|Seznam.cz&gt;abcso"</f>
        <v>scape Search&gt;reference.com|q|Reference.com&gt;seznam|w|Seznam.cz&gt;abcso</v>
      </c>
    </row>
    <row r="279" spans="1:1" ht="15" x14ac:dyDescent="0.2">
      <c r="A279" s="14" t="str">
        <f>+"k.no|q|Startsiden&gt;tiscali.it,www.tiscali.co.uk|key,query|Tiscali&gt;vi"</f>
        <v>k.no|q|Startsiden&gt;tiscali.it,www.tiscali.co.uk|key,query|Tiscali&gt;vi</v>
      </c>
    </row>
    <row r="280" spans="1:1" ht="15" x14ac:dyDescent="0.2">
      <c r="A280" s="14" t="str">
        <f>+"rgilio.it|qs|Virgilio&gt;yahoo.com,yahoo.co.jp|p,va|Yahoo!&gt;yandex|text"</f>
        <v>rgilio.it|qs|Virgilio&gt;yahoo.com,yahoo.co.jp|p,va|Yahoo!&gt;yandex|text</v>
      </c>
    </row>
    <row r="281" spans="1:1" ht="15" x14ac:dyDescent="0.2">
      <c r="A281" s="14" t="str">
        <f>+"|Yandex.ru&gt;search.cnn.com|query|CNN Web Search&gt;search.earthlink.net"</f>
        <v>|Yandex.ru&gt;search.cnn.com|query|CNN Web Search&gt;search.earthlink.net</v>
      </c>
    </row>
    <row r="282" spans="1:1" ht="15" x14ac:dyDescent="0.2">
      <c r="A282" s="14" t="str">
        <f>+"|q|Earthlink Search&gt;search.comcast.net|q|Comcast Search&gt;search.rr.c"</f>
        <v>|q|Earthlink Search&gt;search.comcast.net|q|Comcast Search&gt;search.rr.c</v>
      </c>
    </row>
    <row r="283" spans="1:1" ht="15" x14ac:dyDescent="0.2">
      <c r="A283" s="14" t="s">
        <v>610</v>
      </c>
    </row>
    <row r="284" spans="1:1" ht="15" x14ac:dyDescent="0.2">
      <c r="A284" s="14" t="s">
        <v>611</v>
      </c>
    </row>
    <row r="285" spans="1:1" ht="15" x14ac:dyDescent="0.2">
      <c r="A285" s="14" t="s">
        <v>612</v>
      </c>
    </row>
    <row r="286" spans="1:1" ht="15" x14ac:dyDescent="0.2">
      <c r="A286" s="14" t="s">
        <v>613</v>
      </c>
    </row>
    <row r="287" spans="1:1" ht="15" x14ac:dyDescent="0.2">
      <c r="A287" s="14" t="s">
        <v>614</v>
      </c>
    </row>
    <row r="288" spans="1:1" ht="15" x14ac:dyDescent="0.2">
      <c r="A288" s="14" t="s">
        <v>615</v>
      </c>
    </row>
    <row r="289" spans="1:1" ht="15" x14ac:dyDescent="0.2">
      <c r="A289" s="14" t="s">
        <v>616</v>
      </c>
    </row>
    <row r="290" spans="1:1" ht="15" x14ac:dyDescent="0.2">
      <c r="A290" s="14" t="s">
        <v>617</v>
      </c>
    </row>
    <row r="291" spans="1:1" ht="15" x14ac:dyDescent="0.2">
      <c r="A291" s="14" t="s">
        <v>618</v>
      </c>
    </row>
    <row r="292" spans="1:1" ht="15" x14ac:dyDescent="0.2">
      <c r="A292" s="14" t="s">
        <v>619</v>
      </c>
    </row>
    <row r="293" spans="1:1" ht="15" x14ac:dyDescent="0.2">
      <c r="A293" s="14" t="s">
        <v>620</v>
      </c>
    </row>
    <row r="294" spans="1:1" ht="15" x14ac:dyDescent="0.2">
      <c r="A294" s="14" t="s">
        <v>621</v>
      </c>
    </row>
    <row r="295" spans="1:1" ht="15" x14ac:dyDescent="0.2">
      <c r="A295" s="14" t="s">
        <v>622</v>
      </c>
    </row>
    <row r="296" spans="1:1" ht="15" x14ac:dyDescent="0.2">
      <c r="A296" s="14" t="s">
        <v>623</v>
      </c>
    </row>
    <row r="297" spans="1:1" ht="15" x14ac:dyDescent="0.2">
      <c r="A297" s="14" t="s">
        <v>624</v>
      </c>
    </row>
    <row r="298" spans="1:1" ht="15" x14ac:dyDescent="0.2">
      <c r="A298" s="14" t="s">
        <v>625</v>
      </c>
    </row>
    <row r="299" spans="1:1" ht="15" x14ac:dyDescent="0.2">
      <c r="A299" s="14" t="s">
        <v>626</v>
      </c>
    </row>
    <row r="300" spans="1:1" ht="15" x14ac:dyDescent="0.2">
      <c r="A300" s="14" t="s">
        <v>627</v>
      </c>
    </row>
    <row r="301" spans="1:1" ht="15" x14ac:dyDescent="0.2">
      <c r="A301" s="14" t="s">
        <v>628</v>
      </c>
    </row>
    <row r="302" spans="1:1" ht="15" x14ac:dyDescent="0.2">
      <c r="A302" s="14" t="s">
        <v>629</v>
      </c>
    </row>
    <row r="303" spans="1:1" ht="15" x14ac:dyDescent="0.2">
      <c r="A303" s="14" t="s">
        <v>630</v>
      </c>
    </row>
    <row r="304" spans="1:1" ht="15" x14ac:dyDescent="0.2">
      <c r="A304" s="14" t="s">
        <v>631</v>
      </c>
    </row>
    <row r="305" spans="1:1" ht="15" x14ac:dyDescent="0.2">
      <c r="A305" s="14" t="s">
        <v>632</v>
      </c>
    </row>
    <row r="306" spans="1:1" ht="15" x14ac:dyDescent="0.2">
      <c r="A306" s="14" t="s">
        <v>633</v>
      </c>
    </row>
    <row r="307" spans="1:1" ht="15" x14ac:dyDescent="0.2">
      <c r="A307" s="14" t="s">
        <v>464</v>
      </c>
    </row>
    <row r="308" spans="1:1" ht="15" x14ac:dyDescent="0.2">
      <c r="A308" s="14" t="s">
        <v>634</v>
      </c>
    </row>
    <row r="309" spans="1:1" ht="15" x14ac:dyDescent="0.2">
      <c r="A309" s="14" t="str">
        <f>+"var s=this,d,A,B,C,D,U,W,X,Y,Z;d=new Date();A=d.getFullYear();if(A="</f>
        <v>var s=this,d,A,B,C,D,U,W,X,Y,Z;d=new Date();A=d.getFullYear();if(A=</v>
      </c>
    </row>
    <row r="310" spans="1:1" ht="15" x14ac:dyDescent="0.2">
      <c r="A310" s="14" t="str">
        <f>+"='2011'){B='13';C='06'}if(A=='2012'){B='11';C='04'}if(A=='2013'){B="</f>
        <v>='2011'){B='13';C='06'}if(A=='2012'){B='11';C='04'}if(A=='2013'){B=</v>
      </c>
    </row>
    <row r="311" spans="1:1" ht="15" x14ac:dyDescent="0.2">
      <c r="A311" s="14" t="str">
        <f>+"'10';C='03'}if(A=='2014'){B='09';C='02'}if(A=='2015'){B='08';C='01'"</f>
        <v>'10';C='03'}if(A=='2014'){B='09';C='02'}if(A=='2015'){B='08';C='01'</v>
      </c>
    </row>
    <row r="312" spans="1:1" ht="15" x14ac:dyDescent="0.2">
      <c r="A312" s="14" t="str">
        <f>+"}if(A=='2016'){B='13';C='06'}if(A=='2017'){B='12';C='05'}if(!B||!C)"</f>
        <v>}if(A=='2016'){B='13';C='06'}if(A=='2017'){B='12';C='05'}if(!B||!C)</v>
      </c>
    </row>
    <row r="313" spans="1:1" ht="15" x14ac:dyDescent="0.2">
      <c r="A313" s="14" t="str">
        <f>+"{B='08';C='01'}B='03/'+B+'/'+A;C='11/'+C+'/'+A;D=new Date('1/1/2000"</f>
        <v>{B='08';C='01'}B='03/'+B+'/'+A;C='11/'+C+'/'+A;D=new Date('1/1/2000</v>
      </c>
    </row>
    <row r="314" spans="1:1" ht="15" x14ac:dyDescent="0.2">
      <c r="A314" s="14" t="str">
        <f>+"');if(D.getDay()!=6||D.getMonth()!=0){return'Data Not Available'}el"</f>
        <v>');if(D.getDay()!=6||D.getMonth()!=0){return'Data Not Available'}el</v>
      </c>
    </row>
    <row r="315" spans="1:1" ht="15" x14ac:dyDescent="0.2">
      <c r="A315" s="14" t="str">
        <f>+"se{z=z?z:'0';z=parseFloat(z);B=new Date(B);C=new Date(C);W=new Date"</f>
        <v>se{z=z?z:'0';z=parseFloat(z);B=new Date(B);C=new Date(C);W=new Date</v>
      </c>
    </row>
    <row r="316" spans="1:1" ht="15" x14ac:dyDescent="0.2">
      <c r="A316" s="14" t="str">
        <f>+"();if(W&gt;B&amp;&amp;W&lt;C&amp;&amp;l!='0'){z=z+1}W=W.getTime()+(W.getTimezoneOffset()*"</f>
        <v>();if(W&gt;B&amp;&amp;W&lt;C&amp;&amp;l!='0'){z=z+1}W=W.getTime()+(W.getTimezoneOffset()*</v>
      </c>
    </row>
    <row r="317" spans="1:1" ht="15" x14ac:dyDescent="0.2">
      <c r="A317" s="14" t="str">
        <f>+"60000);W=new Date(W+(3600000*z));X=['Sunday','Monday','Tuesday','We"</f>
        <v>60000);W=new Date(W+(3600000*z));X=['Sunday','Monday','Tuesday','We</v>
      </c>
    </row>
    <row r="318" spans="1:1" ht="15" x14ac:dyDescent="0.2">
      <c r="A318" s="14" t="str">
        <f>+"dnesday','Thursday','Friday','Saturday'];B=W.getHours();C=W.getMinu"</f>
        <v>dnesday','Thursday','Friday','Saturday'];B=W.getHours();C=W.getMinu</v>
      </c>
    </row>
    <row r="319" spans="1:1" ht="15" x14ac:dyDescent="0.2">
      <c r="A319" s="14" t="str">
        <f>+"tes();if(C&lt;10){C='0'+C};D=W.getDay();Z=X[D];U='AM';A='weekday';X='0"</f>
        <v>tes();if(C&lt;10){C='0'+C};D=W.getDay();Z=X[D];U='AM';A='weekday';X='0</v>
      </c>
    </row>
    <row r="320" spans="1:1" ht="15" x14ac:dyDescent="0.2">
      <c r="A320" s="14" t="str">
        <f>+"0';if(C&gt;30){X='30'}if(B&gt;=12){U='PM';B=B-12};if(B==0){B=12};if(D==6|"</f>
        <v>0';if(C&gt;30){X='30'}if(B&gt;=12){U='PM';B=B-12};if(B==0){B=12};if(D==6|</v>
      </c>
    </row>
    <row r="321" spans="1:1" ht="15" x14ac:dyDescent="0.2">
      <c r="A321" s="14" t="str">
        <f>+"|D==0){A='weekend'}W=B+':'+X+U;if(y&amp;&amp;y!=Y){return'Data Not Availabl"</f>
        <v>|D==0){A='weekend'}W=B+':'+X+U;if(y&amp;&amp;y!=Y){return'Data Not Availabl</v>
      </c>
    </row>
    <row r="322" spans="1:1" ht="15" x14ac:dyDescent="0.2">
      <c r="A322" s="14" t="str">
        <f>+"e'}else{if(t){if(t=='h'){return W}if(t=='m'){return B+':'+C+' '+U}i"</f>
        <v>e'}else{if(t){if(t=='h'){return W}if(t=='m'){return B+':'+C+' '+U}i</v>
      </c>
    </row>
    <row r="323" spans="1:1" ht="15" x14ac:dyDescent="0.2">
      <c r="A323" s="14" t="str">
        <f>+"f(t=='d'){return Z}if(t=='w'){return A}if(t=='f'){return B+':'+C+' "</f>
        <v xml:space="preserve">f(t=='d'){return Z}if(t=='w'){return A}if(t=='f'){return B+':'+C+' </v>
      </c>
    </row>
    <row r="324" spans="1:1" ht="15" x14ac:dyDescent="0.2">
      <c r="A324" s="14" t="s">
        <v>635</v>
      </c>
    </row>
    <row r="325" spans="1:1" ht="15" x14ac:dyDescent="0.2">
      <c r="A325" s="14" t="s">
        <v>462</v>
      </c>
    </row>
    <row r="326" spans="1:1" ht="15" x14ac:dyDescent="0.2">
      <c r="A326" s="14" t="s">
        <v>636</v>
      </c>
    </row>
    <row r="327" spans="1:1" ht="15" x14ac:dyDescent="0.2">
      <c r="A327" s="14" t="s">
        <v>464</v>
      </c>
    </row>
    <row r="328" spans="1:1" ht="15" x14ac:dyDescent="0.2">
      <c r="A328" s="14" t="s">
        <v>637</v>
      </c>
    </row>
    <row r="329" spans="1:1" ht="15" x14ac:dyDescent="0.2">
      <c r="A329" s="14" t="str">
        <f>+"var s=this,v='',i,j,t;d=d?d:'';u=u?u:(s.pageURL?s.pageURL:s.wd.loca"</f>
        <v>var s=this,v='',i,j,t;d=d?d:'';u=u?u:(s.pageURL?s.pageURL:s.wd.loca</v>
      </c>
    </row>
    <row r="330" spans="1:1" ht="15" x14ac:dyDescent="0.2">
      <c r="A330" s="14" t="str">
        <f>+"tion);if(u=='f')u=s.gtfs().location;while(p){i=p.indexOf(',');i=i&lt;0"</f>
        <v>tion);if(u=='f')u=s.gtfs().location;while(p){i=p.indexOf(',');i=i&lt;0</v>
      </c>
    </row>
    <row r="331" spans="1:1" ht="15" x14ac:dyDescent="0.2">
      <c r="A331" s="14" t="str">
        <f>+"?p.length:i;t=s.p_gpv(p.substring(0,i),u+'',h);if(t){t=t.indexOf('#"</f>
        <v>?p.length:i;t=s.p_gpv(p.substring(0,i),u+'',h);if(t){t=t.indexOf('#</v>
      </c>
    </row>
    <row r="332" spans="1:1" ht="15" x14ac:dyDescent="0.2">
      <c r="A332" s="14" t="str">
        <f>+"')&gt;-1?t.substring(0,t.indexOf('#')):t;}if(t)v+=v?d+t:t;p=p.substrin"</f>
        <v>')&gt;-1?t.substring(0,t.indexOf('#')):t;}if(t)v+=v?d+t:t;p=p.substrin</v>
      </c>
    </row>
    <row r="333" spans="1:1" ht="15" x14ac:dyDescent="0.2">
      <c r="A333" s="14" t="s">
        <v>638</v>
      </c>
    </row>
    <row r="334" spans="1:1" ht="15" x14ac:dyDescent="0.2">
      <c r="A334" s="14" t="s">
        <v>639</v>
      </c>
    </row>
    <row r="335" spans="1:1" ht="15" x14ac:dyDescent="0.2">
      <c r="A335" s="14" t="str">
        <f>+"var s=this,v='',q;j=h==1?'#':'?';i=u.indexOf(j);if(k&amp;&amp;i&gt;-1){q=u.sub"</f>
        <v>var s=this,v='',q;j=h==1?'#':'?';i=u.indexOf(j);if(k&amp;&amp;i&gt;-1){q=u.sub</v>
      </c>
    </row>
    <row r="336" spans="1:1" ht="15" x14ac:dyDescent="0.2">
      <c r="A336" s="14" t="s">
        <v>640</v>
      </c>
    </row>
    <row r="337" spans="1:1" ht="15" x14ac:dyDescent="0.2">
      <c r="A337" s="14" t="s">
        <v>641</v>
      </c>
    </row>
    <row r="338" spans="1:1" ht="15" x14ac:dyDescent="0.2">
      <c r="A338" s="14" t="str">
        <f>+"if(t){var s=this,i=t.indexOf('='),p=i&lt;0?t:t.substring(0,i),v=i&lt;0?'T"</f>
        <v>if(t){var s=this,i=t.indexOf('='),p=i&lt;0?t:t.substring(0,i),v=i&lt;0?'T</v>
      </c>
    </row>
    <row r="339" spans="1:1" ht="15" x14ac:dyDescent="0.2">
      <c r="A339" s="14" t="str">
        <f>+"rue':t.substring(i+1);if(p.toLowerCase()==k.toLowerCase())return s."</f>
        <v>rue':t.substring(i+1);if(p.toLowerCase()==k.toLowerCase())return s.</v>
      </c>
    </row>
    <row r="340" spans="1:1" ht="15" x14ac:dyDescent="0.2">
      <c r="A340" s="14" t="s">
        <v>642</v>
      </c>
    </row>
    <row r="341" spans="1:1" x14ac:dyDescent="0.2">
      <c r="A341" s="13"/>
    </row>
    <row r="342" spans="1:1" ht="15" x14ac:dyDescent="0.2">
      <c r="A342" s="14" t="s">
        <v>462</v>
      </c>
    </row>
    <row r="343" spans="1:1" ht="15" x14ac:dyDescent="0.2">
      <c r="A343" s="14" t="s">
        <v>643</v>
      </c>
    </row>
    <row r="344" spans="1:1" ht="15" x14ac:dyDescent="0.2">
      <c r="A344" s="14" t="s">
        <v>644</v>
      </c>
    </row>
    <row r="345" spans="1:1" ht="15" x14ac:dyDescent="0.2">
      <c r="A345" s="14" t="s">
        <v>464</v>
      </c>
    </row>
    <row r="346" spans="1:1" ht="15" x14ac:dyDescent="0.2">
      <c r="A346" s="14" t="s">
        <v>645</v>
      </c>
    </row>
    <row r="347" spans="1:1" ht="15" x14ac:dyDescent="0.2">
      <c r="A347" s="14" t="str">
        <f>+"var s=this,t=new Date,i,j,r='';t.setTime(t.getTime()+1800000);if(el"</f>
        <v>var s=this,t=new Date,i,j,r='';t.setTime(t.getTime()+1800000);if(el</v>
      </c>
    </row>
    <row r="348" spans="1:1" ht="15" x14ac:dyDescent="0.2">
      <c r="A348" s="14" t="str">
        <f>+"){if(s.events){i=s.split(el,',');j=s.split(s.events,',');for(x in i"</f>
        <v>){if(s.events){i=s.split(el,',');j=s.split(s.events,',');for(x in i</v>
      </c>
    </row>
    <row r="349" spans="1:1" ht="15" x14ac:dyDescent="0.2">
      <c r="A349" s="14" t="str">
        <f>+"){for(y in j){if(i[x]==j[y]){if(s.c_r(c)) r=s.c_r(c);v?s.c_w(c,v,t)"</f>
        <v>){for(y in j){if(i[x]==j[y]){if(s.c_r(c)) r=s.c_r(c);v?s.c_w(c,v,t)</v>
      </c>
    </row>
    <row r="350" spans="1:1" ht="15" x14ac:dyDescent="0.2">
      <c r="A350" s="14" t="str">
        <f>+":s.c_w(c,'no value',t);return r}}}}}else{if(s.c_r(c)) r=s.c_r(c);v?"</f>
        <v>:s.c_w(c,'no value',t);return r}}}}}else{if(s.c_r(c)) r=s.c_r(c);v?</v>
      </c>
    </row>
    <row r="351" spans="1:1" ht="15" x14ac:dyDescent="0.2">
      <c r="A351" s="14" t="s">
        <v>646</v>
      </c>
    </row>
    <row r="352" spans="1:1" x14ac:dyDescent="0.2">
      <c r="A352" s="13"/>
    </row>
    <row r="353" spans="1:1" ht="15" x14ac:dyDescent="0.2">
      <c r="A353" s="14" t="s">
        <v>462</v>
      </c>
    </row>
    <row r="354" spans="1:1" ht="15" x14ac:dyDescent="0.2">
      <c r="A354" s="14" t="s">
        <v>647</v>
      </c>
    </row>
    <row r="355" spans="1:1" ht="15" x14ac:dyDescent="0.2">
      <c r="A355" s="14" t="s">
        <v>464</v>
      </c>
    </row>
    <row r="356" spans="1:1" ht="15" x14ac:dyDescent="0.2">
      <c r="A356" s="14" t="s">
        <v>648</v>
      </c>
    </row>
    <row r="357" spans="1:1" ht="15" x14ac:dyDescent="0.2">
      <c r="A357" s="14" t="str">
        <f>+"var s=this,a=new Date,v=v?v:v='',c=c?c:c='s_gvo',e=e?e:0,k=s.c_r(c"</f>
        <v>var s=this,a=new Date,v=v?v:v='',c=c?c:c='s_gvo',e=e?e:0,k=s.c_r(c</v>
      </c>
    </row>
    <row r="358" spans="1:1" ht="15" x14ac:dyDescent="0.2">
      <c r="A358" s="14" t="str">
        <f>+");if(v){a.setTime(a.getTime()+e*86400000);s.c_w(c,v,e?a:0);}return"</f>
        <v>);if(v){a.setTime(a.getTime()+e*86400000);s.c_w(c,v,e?a:0);}return</v>
      </c>
    </row>
    <row r="359" spans="1:1" ht="15" x14ac:dyDescent="0.2">
      <c r="A359" s="14" t="s">
        <v>649</v>
      </c>
    </row>
    <row r="360" spans="1:1" x14ac:dyDescent="0.2">
      <c r="A360" s="13"/>
    </row>
    <row r="361" spans="1:1" ht="15" x14ac:dyDescent="0.2">
      <c r="A361" s="14" t="s">
        <v>462</v>
      </c>
    </row>
    <row r="362" spans="1:1" ht="15" x14ac:dyDescent="0.2">
      <c r="A362" s="14" t="s">
        <v>463</v>
      </c>
    </row>
    <row r="363" spans="1:1" ht="15" x14ac:dyDescent="0.2">
      <c r="A363" s="14" t="s">
        <v>464</v>
      </c>
    </row>
    <row r="364" spans="1:1" ht="15" x14ac:dyDescent="0.2">
      <c r="A364" s="14" t="s">
        <v>465</v>
      </c>
    </row>
    <row r="365" spans="1:1" ht="15" x14ac:dyDescent="0.2">
      <c r="A365" s="14" t="str">
        <f>+"var i,x=0,a=new Array;while(l){i=l.indexOf(d);i=i&gt;-1?i:l.length;a[x"</f>
        <v>var i,x=0,a=new Array;while(l){i=l.indexOf(d);i=i&gt;-1?i:l.length;a[x</v>
      </c>
    </row>
    <row r="366" spans="1:1" ht="15" x14ac:dyDescent="0.2">
      <c r="A366" s="14" t="s">
        <v>466</v>
      </c>
    </row>
    <row r="367" spans="1:1" x14ac:dyDescent="0.2">
      <c r="A367" s="13"/>
    </row>
    <row r="368" spans="1:1" ht="15" x14ac:dyDescent="0.2">
      <c r="A368" s="14" t="s">
        <v>462</v>
      </c>
    </row>
    <row r="369" spans="1:1" ht="15" x14ac:dyDescent="0.2">
      <c r="A369" s="14" t="s">
        <v>650</v>
      </c>
    </row>
    <row r="370" spans="1:1" ht="15" x14ac:dyDescent="0.2">
      <c r="A370" s="14" t="s">
        <v>464</v>
      </c>
    </row>
    <row r="371" spans="1:1" ht="15" x14ac:dyDescent="0.2">
      <c r="A371" s="14" t="s">
        <v>651</v>
      </c>
    </row>
    <row r="372" spans="1:1" ht="15" x14ac:dyDescent="0.2">
      <c r="A372" s="14" t="str">
        <f>+"var s=this,e=new Date(),cval,sval,ct=e.getTime();d=d?d:30;cn=cn?cn:"</f>
        <v>var s=this,e=new Date(),cval,sval,ct=e.getTime();d=d?d:30;cn=cn?cn:</v>
      </c>
    </row>
    <row r="373" spans="1:1" ht="15" x14ac:dyDescent="0.2">
      <c r="A373" s="14" t="str">
        <f>+"'s_nr';e.setTime(ct+d*24*60*60*1000);cval=s.c_r(cn);if(cval.length="</f>
        <v>'s_nr';e.setTime(ct+d*24*60*60*1000);cval=s.c_r(cn);if(cval.length=</v>
      </c>
    </row>
    <row r="374" spans="1:1" ht="15" x14ac:dyDescent="0.2">
      <c r="A374" s="14" t="str">
        <f>+"=0){s.c_w(cn,ct+'-New',e);return'New';}sval=s.split(cval,'-');if(ct"</f>
        <v>=0){s.c_w(cn,ct+'-New',e);return'New';}sval=s.split(cval,'-');if(ct</v>
      </c>
    </row>
    <row r="375" spans="1:1" ht="15" x14ac:dyDescent="0.2">
      <c r="A375" s="14" t="str">
        <f>+"-sval[0]&lt;30*60*1000&amp;&amp;sval[1]=='New'){s.c_w(cn,ct+'-New',e);return'N"</f>
        <v>-sval[0]&lt;30*60*1000&amp;&amp;sval[1]=='New'){s.c_w(cn,ct+'-New',e);return'N</v>
      </c>
    </row>
    <row r="376" spans="1:1" ht="15" x14ac:dyDescent="0.2">
      <c r="A376" s="14" t="s">
        <v>652</v>
      </c>
    </row>
    <row r="377" spans="1:1" x14ac:dyDescent="0.2">
      <c r="A377" s="13"/>
    </row>
    <row r="378" spans="1:1" ht="15" x14ac:dyDescent="0.2">
      <c r="A378" s="14" t="s">
        <v>462</v>
      </c>
    </row>
    <row r="379" spans="1:1" ht="15" x14ac:dyDescent="0.2">
      <c r="A379" s="14" t="s">
        <v>633</v>
      </c>
    </row>
    <row r="380" spans="1:1" ht="15" x14ac:dyDescent="0.2">
      <c r="A380" s="14" t="s">
        <v>464</v>
      </c>
    </row>
    <row r="381" spans="1:1" ht="15" x14ac:dyDescent="0.2">
      <c r="A381" s="14" t="s">
        <v>634</v>
      </c>
    </row>
    <row r="382" spans="1:1" ht="15" x14ac:dyDescent="0.2">
      <c r="A382" s="14" t="str">
        <f>+"var s=this,d,A,B,C,D,U,W,X,Y,Z;d=new Date();A=d.getFullYear();if(A="</f>
        <v>var s=this,d,A,B,C,D,U,W,X,Y,Z;d=new Date();A=d.getFullYear();if(A=</v>
      </c>
    </row>
    <row r="383" spans="1:1" ht="15" x14ac:dyDescent="0.2">
      <c r="A383" s="14" t="str">
        <f>+"='2011'){B='13';C='06'}if(A=='2012'){B='11';C='04'}if(A=='2013'){B="</f>
        <v>='2011'){B='13';C='06'}if(A=='2012'){B='11';C='04'}if(A=='2013'){B=</v>
      </c>
    </row>
    <row r="384" spans="1:1" ht="15" x14ac:dyDescent="0.2">
      <c r="A384" s="14" t="str">
        <f>+"'10';C='03'}if(A=='2014'){B='09';C='02'}if(A=='2015'){B='08';C='01'"</f>
        <v>'10';C='03'}if(A=='2014'){B='09';C='02'}if(A=='2015'){B='08';C='01'</v>
      </c>
    </row>
    <row r="385" spans="1:1" ht="15" x14ac:dyDescent="0.2">
      <c r="A385" s="14" t="str">
        <f>+"}if(A=='2016'){B='13';C='06'}if(A=='2017'){B='12';C='05'}if(!B||!C)"</f>
        <v>}if(A=='2016'){B='13';C='06'}if(A=='2017'){B='12';C='05'}if(!B||!C)</v>
      </c>
    </row>
    <row r="386" spans="1:1" ht="15" x14ac:dyDescent="0.2">
      <c r="A386" s="14" t="str">
        <f>+"{B='08';C='01'}B='03/'+B+'/'+A;C='11/'+C+'/'+A;D=new Date('1/1/2000"</f>
        <v>{B='08';C='01'}B='03/'+B+'/'+A;C='11/'+C+'/'+A;D=new Date('1/1/2000</v>
      </c>
    </row>
    <row r="387" spans="1:1" ht="15" x14ac:dyDescent="0.2">
      <c r="A387" s="14" t="str">
        <f>+"');if(D.getDay()!=6||D.getMonth()!=0){return'Data Not Available'}el"</f>
        <v>');if(D.getDay()!=6||D.getMonth()!=0){return'Data Not Available'}el</v>
      </c>
    </row>
    <row r="388" spans="1:1" ht="15" x14ac:dyDescent="0.2">
      <c r="A388" s="14" t="str">
        <f>+"se{z=z?z:'0';z=parseFloat(z);B=new Date(B);C=new Date(C);W=new Date"</f>
        <v>se{z=z?z:'0';z=parseFloat(z);B=new Date(B);C=new Date(C);W=new Date</v>
      </c>
    </row>
    <row r="389" spans="1:1" ht="15" x14ac:dyDescent="0.2">
      <c r="A389" s="14" t="str">
        <f>+"();if(W&gt;B&amp;&amp;W&lt;C&amp;&amp;l!='0'){z=z+1}W=W.getTime()+(W.getTimezoneOffset()*"</f>
        <v>();if(W&gt;B&amp;&amp;W&lt;C&amp;&amp;l!='0'){z=z+1}W=W.getTime()+(W.getTimezoneOffset()*</v>
      </c>
    </row>
    <row r="390" spans="1:1" ht="15" x14ac:dyDescent="0.2">
      <c r="A390" s="14" t="str">
        <f>+"60000);W=new Date(W+(3600000*z));X=['Sunday','Monday','Tuesday','We"</f>
        <v>60000);W=new Date(W+(3600000*z));X=['Sunday','Monday','Tuesday','We</v>
      </c>
    </row>
    <row r="391" spans="1:1" ht="15" x14ac:dyDescent="0.2">
      <c r="A391" s="14" t="str">
        <f>+"dnesday','Thursday','Friday','Saturday'];B=W.getHours();C=W.getMinu"</f>
        <v>dnesday','Thursday','Friday','Saturday'];B=W.getHours();C=W.getMinu</v>
      </c>
    </row>
    <row r="392" spans="1:1" ht="15" x14ac:dyDescent="0.2">
      <c r="A392" s="14" t="str">
        <f>+"tes();if(C&lt;10){C='0'+C};D=W.getDay();Z=X[D];U='AM';A='weekday';X='0"</f>
        <v>tes();if(C&lt;10){C='0'+C};D=W.getDay();Z=X[D];U='AM';A='weekday';X='0</v>
      </c>
    </row>
    <row r="393" spans="1:1" ht="15" x14ac:dyDescent="0.2">
      <c r="A393" s="14" t="str">
        <f>+"0';if(C&gt;30){X='30'}if(B&gt;=12){U='PM';B=B-12};if(B==0){B=12};if(D==6|"</f>
        <v>0';if(C&gt;30){X='30'}if(B&gt;=12){U='PM';B=B-12};if(B==0){B=12};if(D==6|</v>
      </c>
    </row>
    <row r="394" spans="1:1" ht="15" x14ac:dyDescent="0.2">
      <c r="A394" s="14" t="str">
        <f>+"|D==0){A='weekend'}W=B+':'+X+U;if(y&amp;&amp;y!=Y){return'Data Not Availabl"</f>
        <v>|D==0){A='weekend'}W=B+':'+X+U;if(y&amp;&amp;y!=Y){return'Data Not Availabl</v>
      </c>
    </row>
    <row r="395" spans="1:1" ht="15" x14ac:dyDescent="0.2">
      <c r="A395" s="14" t="str">
        <f>+"e'}else{if(t){if(t=='h'){return W}if(t=='m'){return B+':'+C+' '+U}i"</f>
        <v>e'}else{if(t){if(t=='h'){return W}if(t=='m'){return B+':'+C+' '+U}i</v>
      </c>
    </row>
    <row r="396" spans="1:1" ht="15" x14ac:dyDescent="0.2">
      <c r="A396" s="14" t="str">
        <f>+"f(t=='d'){return Z}if(t=='w'){return A}if(t=='f'){return B+':'+C+' "</f>
        <v xml:space="preserve">f(t=='d'){return Z}if(t=='w'){return A}if(t=='f'){return B+':'+C+' </v>
      </c>
    </row>
    <row r="397" spans="1:1" ht="15" x14ac:dyDescent="0.2">
      <c r="A397" s="14" t="s">
        <v>635</v>
      </c>
    </row>
    <row r="398" spans="1:1" x14ac:dyDescent="0.2">
      <c r="A398" s="13"/>
    </row>
    <row r="399" spans="1:1" ht="15" x14ac:dyDescent="0.2">
      <c r="A399" s="14" t="s">
        <v>462</v>
      </c>
    </row>
    <row r="400" spans="1:1" ht="15" x14ac:dyDescent="0.2">
      <c r="A400" s="14" t="s">
        <v>653</v>
      </c>
    </row>
    <row r="401" spans="1:1" ht="15" x14ac:dyDescent="0.2">
      <c r="A401" s="14" t="s">
        <v>464</v>
      </c>
    </row>
    <row r="402" spans="1:1" ht="15" x14ac:dyDescent="0.2">
      <c r="A402" s="14" t="s">
        <v>654</v>
      </c>
    </row>
    <row r="403" spans="1:1" ht="15" x14ac:dyDescent="0.2">
      <c r="A403" s="14" t="str">
        <f>+"var s=this,m=0;if(!l)l='';if(u){var i,n,a=s.split(l,d);for(i=0;i&lt;a."</f>
        <v>var s=this,m=0;if(!l)l='';if(u){var i,n,a=s.split(l,d);for(i=0;i&lt;a.</v>
      </c>
    </row>
    <row r="404" spans="1:1" ht="15" x14ac:dyDescent="0.2">
      <c r="A404" s="14" t="str">
        <f>+"length;i++){n=a[i];m=m||(u==1?(n==v):(n.toLowerCase()==v.toLowerCas"</f>
        <v>length;i++){n=a[i];m=m||(u==1?(n==v):(n.toLowerCase()==v.toLowerCas</v>
      </c>
    </row>
    <row r="405" spans="1:1" ht="15" x14ac:dyDescent="0.2">
      <c r="A405" s="14" t="s">
        <v>655</v>
      </c>
    </row>
    <row r="406" spans="1:1" x14ac:dyDescent="0.2">
      <c r="A406" s="13"/>
    </row>
    <row r="407" spans="1:1" ht="15" x14ac:dyDescent="0.2">
      <c r="A407" s="14" t="s">
        <v>462</v>
      </c>
    </row>
    <row r="408" spans="1:1" ht="15" x14ac:dyDescent="0.2">
      <c r="A408" s="14" t="s">
        <v>656</v>
      </c>
    </row>
    <row r="409" spans="1:1" ht="15" x14ac:dyDescent="0.2">
      <c r="A409" s="14" t="s">
        <v>464</v>
      </c>
    </row>
    <row r="410" spans="1:1" ht="15" x14ac:dyDescent="0.2">
      <c r="A410" s="14" t="s">
        <v>657</v>
      </c>
    </row>
    <row r="411" spans="1:1" ht="15" x14ac:dyDescent="0.2">
      <c r="A411" s="14" t="str">
        <f>+"var i=x.indexOf(o),l=n.length;while(x&amp;&amp;i&gt;=0){x=x.substring(0,i)+n+x."</f>
        <v>var i=x.indexOf(o),l=n.length;while(x&amp;&amp;i&gt;=0){x=x.substring(0,i)+n+x.</v>
      </c>
    </row>
    <row r="412" spans="1:1" ht="15" x14ac:dyDescent="0.2">
      <c r="A412" s="14" t="s">
        <v>658</v>
      </c>
    </row>
    <row r="413" spans="1:1" x14ac:dyDescent="0.2">
      <c r="A413" s="13"/>
    </row>
    <row r="414" spans="1:1" ht="15" x14ac:dyDescent="0.2">
      <c r="A414" s="14" t="s">
        <v>462</v>
      </c>
    </row>
    <row r="415" spans="1:1" ht="15" x14ac:dyDescent="0.2">
      <c r="A415" s="14" t="s">
        <v>659</v>
      </c>
    </row>
    <row r="416" spans="1:1" ht="15" x14ac:dyDescent="0.2">
      <c r="A416" s="14" t="s">
        <v>464</v>
      </c>
    </row>
    <row r="417" spans="1:1" ht="15" x14ac:dyDescent="0.2">
      <c r="A417" s="14" t="s">
        <v>660</v>
      </c>
    </row>
    <row r="418" spans="1:1" ht="15" x14ac:dyDescent="0.2">
      <c r="A418" s="14" t="str">
        <f>+"var s=this,d=new Date,x=d,k;if(!s.ttcr){e=e?e:0;if(v=='start'||v=='"</f>
        <v>var s=this,d=new Date,x=d,k;if(!s.ttcr){e=e?e:0;if(v=='start'||v=='</v>
      </c>
    </row>
    <row r="419" spans="1:1" ht="15" x14ac:dyDescent="0.2">
      <c r="A419" s="14" t="str">
        <f>+"stop')s.ttcr=1;x.setTime(x.getTime()+e*86400000);if(v=='start'){s.c"</f>
        <v>stop')s.ttcr=1;x.setTime(x.getTime()+e*86400000);if(v=='start'){s.c</v>
      </c>
    </row>
    <row r="420" spans="1:1" ht="15" x14ac:dyDescent="0.2">
      <c r="A420" s="14" t="str">
        <f>+"_w(cn,d.getTime(),e?x:0);return '';}if(v=='stop'){k=s.c_r(cn);if(!s"</f>
        <v>_w(cn,d.getTime(),e?x:0);return '';}if(v=='stop'){k=s.c_r(cn);if(!s</v>
      </c>
    </row>
    <row r="421" spans="1:1" ht="15" x14ac:dyDescent="0.2">
      <c r="A421" s="14" t="str">
        <f>+".c_w(cn,'',d)||!k)return '';v=(d.getTime()-k)/1000;var td=86400,th="</f>
        <v>.c_w(cn,'',d)||!k)return '';v=(d.getTime()-k)/1000;var td=86400,th=</v>
      </c>
    </row>
    <row r="422" spans="1:1" ht="15" x14ac:dyDescent="0.2">
      <c r="A422" s="14" t="str">
        <f>+"3600,tm=60,r=5,u,un;if(v&gt;td){u=td;un='days';}else if(v&gt;th){u=th;un="</f>
        <v>3600,tm=60,r=5,u,un;if(v&gt;td){u=td;un='days';}else if(v&gt;th){u=th;un=</v>
      </c>
    </row>
    <row r="423" spans="1:1" ht="15" x14ac:dyDescent="0.2">
      <c r="A423" s="14" t="str">
        <f>+"'hours';}else if(v&gt;tm){r=2;u=tm;un='minutes';}else{r=.2;u=1;un='sec"</f>
        <v>'hours';}else if(v&gt;tm){r=2;u=tm;un='minutes';}else{r=.2;u=1;un='sec</v>
      </c>
    </row>
    <row r="424" spans="1:1" ht="15" x14ac:dyDescent="0.2">
      <c r="A424" s="14" t="s">
        <v>661</v>
      </c>
    </row>
    <row r="425" spans="1:1" x14ac:dyDescent="0.2">
      <c r="A425" s="13"/>
    </row>
    <row r="426" spans="1:1" ht="15" x14ac:dyDescent="0.2">
      <c r="A426" s="14" t="s">
        <v>662</v>
      </c>
    </row>
    <row r="427" spans="1:1" ht="15" x14ac:dyDescent="0.2">
      <c r="A427" s="14" t="str">
        <f>+"if(!s.getPPVid)return;var dh=Math.max(Math.max(s.d.body.scrollHeigh"</f>
        <v>if(!s.getPPVid)return;var dh=Math.max(Math.max(s.d.body.scrollHeigh</v>
      </c>
    </row>
    <row r="428" spans="1:1" ht="15" x14ac:dyDescent="0.2">
      <c r="A428" s="14" t="str">
        <f>+"t,s.d.documentElement.scrollHeight),Math.max(s.d.body.offsetHeight,"</f>
        <v>t,s.d.documentElement.scrollHeight),Math.max(s.d.body.offsetHeight,</v>
      </c>
    </row>
    <row r="429" spans="1:1" ht="15" x14ac:dyDescent="0.2">
      <c r="A429" s="14" t="str">
        <f>+"s.d.documentElement.offsetHeight),Math.max(s.d.body.clientHeight,s."</f>
        <v>s.d.documentElement.offsetHeight),Math.max(s.d.body.clientHeight,s.</v>
      </c>
    </row>
    <row r="430" spans="1:1" ht="15" x14ac:dyDescent="0.2">
      <c r="A430" s="14" t="str">
        <f>+"d.documentElement.clientHeight)),vph=s.wd.innerHeight||(s.d.documen"</f>
        <v>d.documentElement.clientHeight)),vph=s.wd.innerHeight||(s.d.documen</v>
      </c>
    </row>
    <row r="431" spans="1:1" ht="15" x14ac:dyDescent="0.2">
      <c r="A431" s="14" t="str">
        <f>+"tElement.clientHeight||s.d.body.clientHeight),st=s.wd.pageYOffset||"</f>
        <v>tElement.clientHeight||s.d.body.clientHeight),st=s.wd.pageYOffset||</v>
      </c>
    </row>
    <row r="432" spans="1:1" ht="15" x14ac:dyDescent="0.2">
      <c r="A432" s="14" t="str">
        <f>+"(s.wd.document.documentElement.scrollTop||s.wd.document.body.scroll"</f>
        <v>(s.wd.document.documentElement.scrollTop||s.wd.document.body.scroll</v>
      </c>
    </row>
    <row r="433" spans="1:1" ht="15" x14ac:dyDescent="0.2">
      <c r="A433" s="14" t="str">
        <f>+"Top),vh=st+vph,pv=Math.min(Math.round(vh/dh*100),100),c=s.c_r('s_pp"</f>
        <v>Top),vh=st+vph,pv=Math.min(Math.round(vh/dh*100),100),c=s.c_r('s_pp</v>
      </c>
    </row>
    <row r="434" spans="1:1" ht="15" x14ac:dyDescent="0.2">
      <c r="A434" s="14" t="str">
        <f>+"v'),a=(c.indexOf(',')&gt;-1)?c.split(',',4):[],id=(a.length&gt;0)?(a[0]):"</f>
        <v>v'),a=(c.indexOf(',')&gt;-1)?c.split(',',4):[],id=(a.length&gt;0)?(a[0]):</v>
      </c>
    </row>
    <row r="435" spans="1:1" ht="15" x14ac:dyDescent="0.2">
      <c r="A435" s="14" t="str">
        <f>+"escape(s.getPPVid),cv=(a.length&gt;1)?parseInt(a[1]):(0),p0=(a.length&gt;"</f>
        <v>escape(s.getPPVid),cv=(a.length&gt;1)?parseInt(a[1]):(0),p0=(a.length&gt;</v>
      </c>
    </row>
    <row r="436" spans="1:1" ht="15" x14ac:dyDescent="0.2">
      <c r="A436" s="14" t="str">
        <f>+"2)?parseInt(a[2]):(pv),cy=(a.length&gt;3)?parseInt(a[3]):(0),cn=(pv&gt;0)"</f>
        <v>2)?parseInt(a[2]):(pv),cy=(a.length&gt;3)?parseInt(a[3]):(0),cn=(pv&gt;0)</v>
      </c>
    </row>
    <row r="437" spans="1:1" ht="15" x14ac:dyDescent="0.2">
      <c r="A437" s="14" t="str">
        <f>+"?(id+','+((pv&gt;cv)?pv:cv)+','+p0+','+((vh&gt;cy)?vh:cy)):'';s.c_w('s_pp"</f>
        <v>?(id+','+((pv&gt;cv)?pv:cv)+','+p0+','+((vh&gt;cy)?vh:cy)):'';s.c_w('s_pp</v>
      </c>
    </row>
    <row r="438" spans="1:1" ht="15" x14ac:dyDescent="0.2">
      <c r="A438" s="14" t="s">
        <v>663</v>
      </c>
    </row>
    <row r="439" spans="1:1" ht="15" x14ac:dyDescent="0.2">
      <c r="A439" s="14" t="s">
        <v>664</v>
      </c>
    </row>
    <row r="440" spans="1:1" ht="15" x14ac:dyDescent="0.2">
      <c r="A440" s="14" t="str">
        <f>+"pid=pid?pid:'-';var s=this,ist=!s.getPPVid?true:false;if(typeof(s.l"</f>
        <v>pid=pid?pid:'-';var s=this,ist=!s.getPPVid?true:false;if(typeof(s.l</v>
      </c>
    </row>
    <row r="441" spans="1:1" ht="15" x14ac:dyDescent="0.2">
      <c r="A441" s="14" t="str">
        <f>+"inkType)!='undefined'&amp;&amp;s.linkType!='e')return'';var v=s.c_r('s_ppv'"</f>
        <v>inkType)!='undefined'&amp;&amp;s.linkType!='e')return'';var v=s.c_r('s_ppv'</v>
      </c>
    </row>
    <row r="442" spans="1:1" ht="15" x14ac:dyDescent="0.2">
      <c r="A442" s="14" t="str">
        <f>+"),a=(v.indexOf(',')&gt;-1)?v.split(',',4):[];if(a.length&lt;4){for(var i="</f>
        <v>),a=(v.indexOf(',')&gt;-1)?v.split(',',4):[];if(a.length&lt;4){for(var i=</v>
      </c>
    </row>
    <row r="443" spans="1:1" ht="15" x14ac:dyDescent="0.2">
      <c r="A443" s="14" t="str">
        <f>+"3;i&gt;0;i--){a[i]=(i&lt;a.length)?(a[i-1]):('');}a[0]='';}a[0]=unescape("</f>
        <v>3;i&gt;0;i--){a[i]=(i&lt;a.length)?(a[i-1]):('');}a[0]='';}a[0]=unescape(</v>
      </c>
    </row>
    <row r="444" spans="1:1" ht="15" x14ac:dyDescent="0.2">
      <c r="A444" s="14" t="str">
        <f>+"a[0]);s.getPPVpid=pid;s.c_w('s_ppv',escape(pid));if(ist){s.getPPVid"</f>
        <v>a[0]);s.getPPVpid=pid;s.c_w('s_ppv',escape(pid));if(ist){s.getPPVid</v>
      </c>
    </row>
    <row r="445" spans="1:1" ht="15" x14ac:dyDescent="0.2">
      <c r="A445" s="14" t="str">
        <f>+"=(pid)?(pid):(s.pageName?s.pageName:document.location.href);s.c_w('"</f>
        <v>=(pid)?(pid):(s.pageName?s.pageName:document.location.href);s.c_w('</v>
      </c>
    </row>
    <row r="446" spans="1:1" ht="15" x14ac:dyDescent="0.2">
      <c r="A446" s="14" t="str">
        <f>+"s_ppv',escape(s.getPPVid));if(s.wd.addEventListener){s.wd.addEventL"</f>
        <v>s_ppv',escape(s.getPPVid));if(s.wd.addEventListener){s.wd.addEventL</v>
      </c>
    </row>
    <row r="447" spans="1:1" ht="15" x14ac:dyDescent="0.2">
      <c r="A447" s="14" t="str">
        <f>+"istener('load',s.handlePPVevents,false);s.wd.addEventListener('scro"</f>
        <v>istener('load',s.handlePPVevents,false);s.wd.addEventListener('scro</v>
      </c>
    </row>
    <row r="448" spans="1:1" ht="15" x14ac:dyDescent="0.2">
      <c r="A448" s="14" t="str">
        <f>+"ll',s.handlePPVevents,false);s.wd.addEventListener('resize',s.handl"</f>
        <v>ll',s.handlePPVevents,false);s.wd.addEventListener('resize',s.handl</v>
      </c>
    </row>
    <row r="449" spans="1:1" ht="15" x14ac:dyDescent="0.2">
      <c r="A449" s="14" t="str">
        <f>+"ePPVevents,false);}else if(s.wd.attachEvent){s.wd.attachEvent('onlo"</f>
        <v>ePPVevents,false);}else if(s.wd.attachEvent){s.wd.attachEvent('onlo</v>
      </c>
    </row>
    <row r="450" spans="1:1" ht="15" x14ac:dyDescent="0.2">
      <c r="A450" s="14" t="str">
        <f>+"ad',s.handlePPVevents);s.wd.attachEvent('onscroll',s.handlePPVevent"</f>
        <v>ad',s.handlePPVevents);s.wd.attachEvent('onscroll',s.handlePPVevent</v>
      </c>
    </row>
    <row r="451" spans="1:1" ht="15" x14ac:dyDescent="0.2">
      <c r="A451" s="14" t="str">
        <f>+"s);s.wd.attachEvent('onresize',s.handlePPVevents);}}return(pid!='-'"</f>
        <v>s);s.wd.attachEvent('onresize',s.handlePPVevents);}}return(pid!='-'</v>
      </c>
    </row>
    <row r="452" spans="1:1" ht="15" x14ac:dyDescent="0.2">
      <c r="A452" s="14" t="s">
        <v>665</v>
      </c>
    </row>
    <row r="453" spans="1:1" x14ac:dyDescent="0.2">
      <c r="A453" s="13"/>
    </row>
    <row r="454" spans="1:1" ht="15" x14ac:dyDescent="0.2">
      <c r="A454" s="14" t="s">
        <v>462</v>
      </c>
    </row>
    <row r="455" spans="1:1" ht="15" x14ac:dyDescent="0.2">
      <c r="A455" s="14" t="s">
        <v>666</v>
      </c>
    </row>
    <row r="456" spans="1:1" ht="15" x14ac:dyDescent="0.2">
      <c r="A456" s="14" t="s">
        <v>464</v>
      </c>
    </row>
    <row r="457" spans="1:1" ht="15" x14ac:dyDescent="0.2">
      <c r="A457" s="14" t="s">
        <v>667</v>
      </c>
    </row>
    <row r="458" spans="1:1" ht="15" x14ac:dyDescent="0.2">
      <c r="A458" s="14" t="str">
        <f>+"var s=this,vl,la,vla;l=l?l:'';f=f?f:1 ;if(!s[c])return false;vl='pa"</f>
        <v>var s=this,vl,la,vla;l=l?l:'';f=f?f:1 ;if(!s[c])return false;vl='pa</v>
      </c>
    </row>
    <row r="459" spans="1:1" ht="15" x14ac:dyDescent="0.2">
      <c r="A459" s="14" t="str">
        <f>+"geName,purchaseID,channel,server,pageType,campaign,state,zip,events"</f>
        <v>geName,purchaseID,channel,server,pageType,campaign,state,zip,events</v>
      </c>
    </row>
    <row r="460" spans="1:1" ht="15" x14ac:dyDescent="0.2">
      <c r="A460" s="14" t="str">
        <f>+",products,transactionID';for(var n=1;n&lt;76;n++){vl+=',prop'+n+',eVar"</f>
        <v>,products,transactionID';for(var n=1;n&lt;76;n++){vl+=',prop'+n+',eVar</v>
      </c>
    </row>
    <row r="461" spans="1:1" ht="15" x14ac:dyDescent="0.2">
      <c r="A461" s="14" t="str">
        <f>+"'+n+',hier'+n;}if(l&amp;&amp;(f==1||f==2)){if(f==1){vl=l;}if(f==2){la=s.spl"</f>
        <v>'+n+',hier'+n;}if(l&amp;&amp;(f==1||f==2)){if(f==1){vl=l;}if(f==2){la=s.spl</v>
      </c>
    </row>
    <row r="462" spans="1:1" ht="15" x14ac:dyDescent="0.2">
      <c r="A462" s="14" t="str">
        <f>+"it(l,',');vla=s.split(vl,',');vl='';for(x in la){for(y in vla){if(l"</f>
        <v>it(l,',');vla=s.split(vl,',');vl='';for(x in la){for(y in vla){if(l</v>
      </c>
    </row>
    <row r="463" spans="1:1" ht="15" x14ac:dyDescent="0.2">
      <c r="A463" s="14" t="str">
        <f>+"a[x]==vla[y]){vla[y]='';}}}for(y in vla){vl+=vla[y]?','+vla[y]:'';}"</f>
        <v>a[x]==vla[y]){vla[y]='';}}}for(y in vla){vl+=vla[y]?','+vla[y]:'';}</v>
      </c>
    </row>
    <row r="464" spans="1:1" ht="15" x14ac:dyDescent="0.2">
      <c r="A464" s="14" t="str">
        <f>+"}s.pt(vl,',',c,0);return true;}else if(l==''&amp;&amp;f==1){s.pt(vl,',',c,0"</f>
        <v>}s.pt(vl,',',c,0);return true;}else if(l==''&amp;&amp;f==1){s.pt(vl,',',c,0</v>
      </c>
    </row>
    <row r="465" spans="1:1" ht="15" x14ac:dyDescent="0.2">
      <c r="A465" s="14" t="s">
        <v>668</v>
      </c>
    </row>
    <row r="466" spans="1:1" ht="15" x14ac:dyDescent="0.2">
      <c r="A466" s="14" t="s">
        <v>669</v>
      </c>
    </row>
    <row r="467" spans="1:1" ht="15" x14ac:dyDescent="0.2">
      <c r="A467" s="14" t="s">
        <v>670</v>
      </c>
    </row>
    <row r="468" spans="1:1" ht="15" x14ac:dyDescent="0.2">
      <c r="A468" s="14" t="str">
        <f>+"var s=this;if(s[t]&amp;&amp;t!='events'){s[t]=s[t].toString();if(s[t].index"</f>
        <v>var s=this;if(s[t]&amp;&amp;t!='events'){s[t]=s[t].toString();if(s[t].index</v>
      </c>
    </row>
    <row r="469" spans="1:1" ht="15" x14ac:dyDescent="0.2">
      <c r="A469" s="14" t="s">
        <v>671</v>
      </c>
    </row>
    <row r="470" spans="1:1" x14ac:dyDescent="0.2">
      <c r="A470" s="13"/>
    </row>
    <row r="471" spans="1:1" ht="15" x14ac:dyDescent="0.2">
      <c r="A471" s="14" t="s">
        <v>462</v>
      </c>
    </row>
    <row r="472" spans="1:1" ht="15" x14ac:dyDescent="0.2">
      <c r="A472" s="14" t="s">
        <v>672</v>
      </c>
    </row>
    <row r="473" spans="1:1" ht="15" x14ac:dyDescent="0.2">
      <c r="A473" s="14" t="s">
        <v>673</v>
      </c>
    </row>
    <row r="474" spans="1:1" ht="15" x14ac:dyDescent="0.2">
      <c r="A474" s="14" t="s">
        <v>674</v>
      </c>
    </row>
    <row r="475" spans="1:1" ht="15" x14ac:dyDescent="0.2">
      <c r="A475" s="14" t="str">
        <f>+"var s=this;if(!s.doi){s.doi=1;if(s.apv&gt;3&amp;&amp;(!s.isie||!s.ismac||s.apv"</f>
        <v>var s=this;if(!s.doi){s.doi=1;if(s.apv&gt;3&amp;&amp;(!s.isie||!s.ismac||s.apv</v>
      </c>
    </row>
    <row r="476" spans="1:1" ht="15" x14ac:dyDescent="0.2">
      <c r="A476" s="14" t="str">
        <f>+"&gt;=5)){if(s.wd.attachEvent)s.wd.attachEvent('onload',s.setOIDs);else"</f>
        <v>&gt;=5)){if(s.wd.attachEvent)s.wd.attachEvent('onload',s.setOIDs);else</v>
      </c>
    </row>
    <row r="477" spans="1:1" ht="15" x14ac:dyDescent="0.2">
      <c r="A477" s="14" t="str">
        <f>+" if(s.wd.addEventListener)s.wd.addEventListener('load',s.setOIDs,fa"</f>
        <v xml:space="preserve"> if(s.wd.addEventListener)s.wd.addEventListener('load',s.setOIDs,fa</v>
      </c>
    </row>
    <row r="478" spans="1:1" ht="15" x14ac:dyDescent="0.2">
      <c r="A478" s="14" t="str">
        <f>+"lse);else{s.doiol=s.wd.onload;s.wd.onload=s.setOIDs}}s.wd.s_semapho"</f>
        <v>lse);else{s.doiol=s.wd.onload;s.wd.onload=s.setOIDs}}s.wd.s_semapho</v>
      </c>
    </row>
    <row r="479" spans="1:1" ht="15" x14ac:dyDescent="0.2">
      <c r="A479" s="14" t="s">
        <v>675</v>
      </c>
    </row>
    <row r="480" spans="1:1" ht="15" x14ac:dyDescent="0.2">
      <c r="A480" s="14" t="s">
        <v>676</v>
      </c>
    </row>
    <row r="481" spans="1:1" ht="15" x14ac:dyDescent="0.2">
      <c r="A481" s="14" t="s">
        <v>677</v>
      </c>
    </row>
    <row r="482" spans="1:1" ht="15" x14ac:dyDescent="0.2">
      <c r="A482" s="14" t="str">
        <f>+",a=new Array;if(s.doiol){if(b)s[b]=s.wd[b];s.doiol(e)}if(s.d.links)"</f>
        <v>,a=new Array;if(s.doiol){if(b)s[b]=s.wd[b];s.doiol(e)}if(s.d.links)</v>
      </c>
    </row>
    <row r="483" spans="1:1" ht="15" x14ac:dyDescent="0.2">
      <c r="A483" s="14" t="str">
        <f>+"{for(i=0;i&lt;s.d.links.length;i++){l=s.d.links[i];c=l[o]?''+l[o]:'';b"</f>
        <v>{for(i=0;i&lt;s.d.links.length;i++){l=s.d.links[i];c=l[o]?''+l[o]:'';b</v>
      </c>
    </row>
    <row r="484" spans="1:1" ht="15" x14ac:dyDescent="0.2">
      <c r="A484" s="14" t="str">
        <f>+"=s.eh(l,o);z=l[b]?''+l[b]:'';u=s.getObjectID(l);if(u&amp;&amp;c.indexOf('s_"</f>
        <v>=s.eh(l,o);z=l[b]?''+l[b]:'';u=s.getObjectID(l);if(u&amp;&amp;c.indexOf('s_</v>
      </c>
    </row>
    <row r="485" spans="1:1" ht="15" x14ac:dyDescent="0.2">
      <c r="A485" s="14" t="s">
        <v>678</v>
      </c>
    </row>
    <row r="486" spans="1:1" ht="15" x14ac:dyDescent="0.2">
      <c r="A486" s="14" t="str">
        <f>+"pl(u,'\\n','').substring(0,97);l.s_oc=l[o];a[u]=a[u]?a[u]+1:1;x='';"</f>
        <v>pl(u,'\\n','').substring(0,97);l.s_oc=l[o];a[u]=a[u]?a[u]+1:1;x='';</v>
      </c>
    </row>
    <row r="487" spans="1:1" ht="15" x14ac:dyDescent="0.2">
      <c r="A487" s="14" t="str">
        <f>+"if(c.indexOf('.t(')&gt;=0||c.indexOf('.tl(')&gt;=0||c.indexOf('s_gs(')&gt;=0"</f>
        <v>if(c.indexOf('.t(')&gt;=0||c.indexOf('.tl(')&gt;=0||c.indexOf('s_gs(')&gt;=0</v>
      </c>
    </row>
    <row r="488" spans="1:1" ht="15" x14ac:dyDescent="0.2">
      <c r="A488" s="14" t="s">
        <v>679</v>
      </c>
    </row>
    <row r="489" spans="1:1" ht="15" x14ac:dyDescent="0.2">
      <c r="A489" s="14" t="str">
        <f>+"s_oc?this.s_oc(e):true';if(s.isns&amp;&amp;s.apv&gt;=5)l.setAttribute(o,x);l[o"</f>
        <v>s_oc?this.s_oc(e):true';if(s.isns&amp;&amp;s.apv&gt;=5)l.setAttribute(o,x);l[o</v>
      </c>
    </row>
    <row r="490" spans="1:1" ht="15" x14ac:dyDescent="0.2">
      <c r="A490" s="14" t="s">
        <v>680</v>
      </c>
    </row>
    <row r="491" spans="1:1" x14ac:dyDescent="0.2">
      <c r="A491" s="13"/>
    </row>
    <row r="492" spans="1:1" x14ac:dyDescent="0.2">
      <c r="A492" s="13"/>
    </row>
    <row r="493" spans="1:1" x14ac:dyDescent="0.2">
      <c r="A493" s="13"/>
    </row>
    <row r="494" spans="1:1" ht="15" x14ac:dyDescent="0.2">
      <c r="A494" s="14" t="s">
        <v>681</v>
      </c>
    </row>
    <row r="495" spans="1:1" x14ac:dyDescent="0.2">
      <c r="A495" s="13"/>
    </row>
    <row r="496" spans="1:1" ht="15" x14ac:dyDescent="0.2">
      <c r="A496" s="14" t="s">
        <v>682</v>
      </c>
    </row>
    <row r="497" spans="1:1" ht="15" x14ac:dyDescent="0.2">
      <c r="A497" s="14" t="s">
        <v>683</v>
      </c>
    </row>
    <row r="498" spans="1:1" ht="15" x14ac:dyDescent="0.2">
      <c r="A498" s="14" t="s">
        <v>684</v>
      </c>
    </row>
    <row r="499" spans="1:1" ht="15" x14ac:dyDescent="0.2">
      <c r="A499" s="14" t="s">
        <v>685</v>
      </c>
    </row>
    <row r="500" spans="1:1" ht="15" x14ac:dyDescent="0.2">
      <c r="A500" s="14" t="s">
        <v>686</v>
      </c>
    </row>
    <row r="501" spans="1:1" x14ac:dyDescent="0.2">
      <c r="A501" s="13"/>
    </row>
    <row r="502" spans="1:1" ht="15" x14ac:dyDescent="0.2">
      <c r="A502" s="14" t="s">
        <v>687</v>
      </c>
    </row>
    <row r="503" spans="1:1" ht="15" x14ac:dyDescent="0.2">
      <c r="A503" s="14" t="s">
        <v>688</v>
      </c>
    </row>
    <row r="504" spans="1:1" ht="15" x14ac:dyDescent="0.2">
      <c r="A504" s="14" t="s">
        <v>689</v>
      </c>
    </row>
    <row r="505" spans="1:1" ht="15" x14ac:dyDescent="0.2">
      <c r="A505" s="14" t="s">
        <v>690</v>
      </c>
    </row>
    <row r="506" spans="1:1" ht="15" x14ac:dyDescent="0.2">
      <c r="A506" s="14" t="s">
        <v>691</v>
      </c>
    </row>
    <row r="507" spans="1:1" ht="15" x14ac:dyDescent="0.2">
      <c r="A507" s="14" t="s">
        <v>692</v>
      </c>
    </row>
    <row r="508" spans="1:1" x14ac:dyDescent="0.2">
      <c r="A508" s="13"/>
    </row>
    <row r="509" spans="1:1" x14ac:dyDescent="0.2">
      <c r="A509" s="13"/>
    </row>
    <row r="510" spans="1:1" ht="15" x14ac:dyDescent="0.2">
      <c r="A510" s="14" t="s">
        <v>693</v>
      </c>
    </row>
    <row r="511" spans="1:1" ht="15" x14ac:dyDescent="0.2">
      <c r="A511" s="14" t="s">
        <v>694</v>
      </c>
    </row>
    <row r="512" spans="1:1" ht="15" x14ac:dyDescent="0.2">
      <c r="A512" s="14" t="s">
        <v>695</v>
      </c>
    </row>
    <row r="513" spans="1:1" ht="15" x14ac:dyDescent="0.2">
      <c r="A513" s="14" t="str">
        <f>+"x;n=m.cn(n);l=parseInt(l);if(!l)l=1;if(n&amp;&amp;p){if(!m.l)m.l=new Object;if(m.l[n])m.close(n);if(b&amp;&amp;b.id)a=b.id;for (x in m.l)if(m.l[x]&amp;&amp;m.l[x].a==a)m.close(m.l[x].n);i.n=n;i.l=l;i.p=m.cn(p);i.a=a;i.t=0"</f>
        <v>x;n=m.cn(n);l=parseInt(l);if(!l)l=1;if(n&amp;&amp;p){if(!m.l)m.l=new Object;if(m.l[n])m.close(n);if(b&amp;&amp;b.id)a=b.id;for (x in m.l)if(m.l[x]&amp;&amp;m.l[x].a==a)m.close(m.l[x].n);i.n=n;i.l=l;i.p=m.cn(p);i.a=a;i.t=0</v>
      </c>
    </row>
    <row r="514" spans="1:1" ht="15" x14ac:dyDescent="0.2">
      <c r="A514" s="14" t="str">
        <f>+";i.ts=0;i.s=Math.floor(tm.getTime()/1000);i.lx=0;i.lt=i.s;i.lo=0;i.e='';i.to=-1;m.l[n]=i}};m.close=function(n){this.e(n,0,-1)};m.play=function(n,o){var m=this,i;i=m.e(n,1,o);i.m=new Function('var m"</f>
        <v>;i.ts=0;i.s=Math.floor(tm.getTime()/1000);i.lx=0;i.lt=i.s;i.lo=0;i.e='';i.to=-1;m.l[n]=i}};m.close=function(n){this.e(n,0,-1)};m.play=function(n,o){var m=this,i;i=m.e(n,1,o);i.m=new Function('var m</v>
      </c>
    </row>
    <row r="515" spans="1:1" ht="15" x14ac:dyDescent="0.2">
      <c r="A515" s="14" t="s">
        <v>696</v>
      </c>
    </row>
    <row r="516" spans="1:1" ht="15" x14ac:dyDescent="0.2">
      <c r="A516" s="14" t="str">
        <f>+"r m=this;if (m.trackWhilePlaying) {m.e(n,4,-1)}};m.e=function(n,x,o){var m=this,i,tm=new Date,ts=Math.floor(tm.getTime()/1000),ti=m.trackSeconds,tp=m.trackMilestones,z=new Array,j,d='--**--',t=1,b,"</f>
        <v>r m=this;if (m.trackWhilePlaying) {m.e(n,4,-1)}};m.e=function(n,x,o){var m=this,i,tm=new Date,ts=Math.floor(tm.getTime()/1000),ti=m.trackSeconds,tp=m.trackMilestones,z=new Array,j,d='--**--',t=1,b,</v>
      </c>
    </row>
    <row r="517" spans="1:1" ht="15" x14ac:dyDescent="0.2">
      <c r="A517" s="14" t="s">
        <v>697</v>
      </c>
    </row>
    <row r="518" spans="1:1" ht="15" x14ac:dyDescent="0.2">
      <c r="A518" s="14" t="s">
        <v>698</v>
      </c>
    </row>
    <row r="519" spans="1:1" ht="15" x14ac:dyDescent="0.2">
      <c r="A519" s="14" t="str">
        <f>+"pe(i.p)+d;if(x){if(o&lt;0&amp;&amp;i.lt&gt;0){o=(ts-i.lt)+i.lo;o=o&lt;i.l?o:i.l-1}o=Math.floor(o);if(x&gt;=2&amp;&amp;i.lo&lt;o){i.t+=o-i.lo;i.ts+=o-i.lo;}if(x&lt;=2){i.e+=(x==1?'S':'E')+o;i.lx=x;}else if(i.lx!=1)m.e(n,1,o);i.lt=ts"</f>
        <v>pe(i.p)+d;if(x){if(o&lt;0&amp;&amp;i.lt&gt;0){o=(ts-i.lt)+i.lo;o=o&lt;i.l?o:i.l-1}o=Math.floor(o);if(x&gt;=2&amp;&amp;i.lo&lt;o){i.t+=o-i.lo;i.ts+=o-i.lo;}if(x&lt;=2){i.e+=(x==1?'S':'E')+o;i.lx=x;}else if(i.lx!=1)m.e(n,1,o);i.lt=ts</v>
      </c>
    </row>
    <row r="520" spans="1:1" ht="15" x14ac:dyDescent="0.2">
      <c r="A520" s="14" t="str">
        <f>+";i.lo=o;pev3+=i.t+d+i.s+d+(m.trackWhilePlaying&amp;&amp;i.to&gt;=0?'L'+i.to:'')+i.e+(x!=2?(m.trackWhilePlaying?'L':'E')+o:'');if(m.trackWhilePlaying){b=0;pe='m_o';if(x!=4){w.offset=o;w.percent=((w.offset+1)/w"</f>
        <v>;i.lo=o;pev3+=i.t+d+i.s+d+(m.trackWhilePlaying&amp;&amp;i.to&gt;=0?'L'+i.to:'')+i.e+(x!=2?(m.trackWhilePlaying?'L':'E')+o:'');if(m.trackWhilePlaying){b=0;pe='m_o';if(x!=4){w.offset=o;w.percent=((w.offset+1)/w</v>
      </c>
    </row>
    <row r="521" spans="1:1" ht="15" x14ac:dyDescent="0.2">
      <c r="A521" s="14" t="str">
        <f>+".length)*100;w.percent=w.percent&gt;100?100:Math.floor(w.percent);w.timePlayed=i.t;if(m.monitor)m.monitor(m.s,w)}if(i.to&lt;0)pe='m_s';else if(x==4)pe='m_i';else{t=0;v=e='None';ti=ti?parseInt(ti):0;z=tp?"</f>
        <v>.length)*100;w.percent=w.percent&gt;100?100:Math.floor(w.percent);w.timePlayed=i.t;if(m.monitor)m.monitor(m.s,w)}if(i.to&lt;0)pe='m_s';else if(x==4)pe='m_i';else{t=0;v=e='None';ti=ti?parseInt(ti):0;z=tp?</v>
      </c>
    </row>
    <row r="522" spans="1:1" ht="15" x14ac:dyDescent="0.2">
      <c r="A522" s="14" t="str">
        <f>+"m.s.sp(tp,','):0;if(ti&amp;&amp;i.ts&gt;=ti)t=1;else if(z){if(o&lt;i.to)i.to=o;else{for(j=0;j&lt;z.length;j++){ti=z[j]?parseInt(z[j]):0;if(ti&amp;&amp;((i.to+1)/i.l&lt;ti/100)&amp;&amp;((o+1)/i.l&gt;=ti/100)){t=1;j=z.length}}}}}}}else{m"</f>
        <v>m.s.sp(tp,','):0;if(ti&amp;&amp;i.ts&gt;=ti)t=1;else if(z){if(o&lt;i.to)i.to=o;else{for(j=0;j&lt;z.length;j++){ti=z[j]?parseInt(z[j]):0;if(ti&amp;&amp;((i.to+1)/i.l&lt;ti/100)&amp;&amp;((o+1)/i.l&gt;=ti/100)){t=1;j=z.length}}}}}}}else{m</v>
      </c>
    </row>
    <row r="523" spans="1:1" ht="15" x14ac:dyDescent="0.2">
      <c r="A523" s="14" t="str">
        <f>+".e(n,2,-1);if(m.trackWhilePlaying){w.offset=i.lo;w.percent=((w.offset+1)/w.length)*100;w.percent=w.percent&gt;100?100:Math.floor(w.percent);w.timePlayed=i.t;if(m.monitor)m.monitor(m.s,w)}m.l[n]=0;if(i"</f>
        <v>.e(n,2,-1);if(m.trackWhilePlaying){w.offset=i.lo;w.percent=((w.offset+1)/w.length)*100;w.percent=w.percent&gt;100?100:Math.floor(w.percent);w.timePlayed=i.t;if(m.monitor)m.monitor(m.s,w)}m.l[n]=0;if(i</v>
      </c>
    </row>
    <row r="524" spans="1:1" ht="15" x14ac:dyDescent="0.2">
      <c r="A524" s="14" t="str">
        <f>+".e){pev3+=i.t+d+i.s+d+(m.trackWhilePlaying&amp;&amp;i.to&gt;=0?'L'+i.to:'')+i.e;if(m.trackWhilePlaying){v=e='None';pe='m_o'}else{t=0;m.s.fbr(b)}}else t=0;b=0}if(t){vo.linkTrackVars=v;vo.linkTrackEvents=e;vo.p"</f>
        <v>.e){pev3+=i.t+d+i.s+d+(m.trackWhilePlaying&amp;&amp;i.to&gt;=0?'L'+i.to:'')+i.e;if(m.trackWhilePlaying){v=e='None';pe='m_o'}else{t=0;m.s.fbr(b)}}else t=0;b=0}if(t){vo.linkTrackVars=v;vo.linkTrackEvents=e;vo.p</v>
      </c>
    </row>
    <row r="525" spans="1:1" ht="15" x14ac:dyDescent="0.2">
      <c r="A525" s="14" t="str">
        <f>+"e=pe;vo.pev3=pev3;m.s.t(vo,b);if(m.trackWhilePlaying){i.ts=0;i.to=o;i.e=''}}}}return i};m.ae=function(n,l,p,x,o,b){if(n&amp;&amp;p){var m=this;if(!m.l||!m.l[n])m.open(n,l,p,b);m.e(n,x,o)}};m.a=function(o,t"</f>
        <v>e=pe;vo.pev3=pev3;m.s.t(vo,b);if(m.trackWhilePlaying){i.ts=0;i.to=o;i.e=''}}}}return i};m.ae=function(n,l,p,x,o,b){if(n&amp;&amp;p){var m=this;if(!m.l||!m.l[n])m.open(n,l,p,b);m.e(n,x,o)}};m.a=function(o,t</v>
      </c>
    </row>
    <row r="526" spans="1:1" ht="15" x14ac:dyDescent="0.2">
      <c r="A526" s="14" t="str">
        <f>+"){var m=this,i=o.id?o.id:o.name,n=o.name,p=0,v,c,c1,c2,xc=m.s.h,x,e,f1,f2='s_media_'+m._in+'_oc',f3='s_media_'+m._in+'_t',f4='s_media_'+m._in+'_s',f5='s_media_'+m._in+'_l',f6='s_media_'+m._in+'_m',"</f>
        <v>){var m=this,i=o.id?o.id:o.name,n=o.name,p=0,v,c,c1,c2,xc=m.s.h,x,e,f1,f2='s_media_'+m._in+'_oc',f3='s_media_'+m._in+'_t',f4='s_media_'+m._in+'_s',f5='s_media_'+m._in+'_l',f6='s_media_'+m._in+'_m',</v>
      </c>
    </row>
    <row r="527" spans="1:1" ht="15" x14ac:dyDescent="0.2">
      <c r="A527" s="14" t="str">
        <f>+"f7='s_media_'+m._in+'_c',tcf,w;if(!i){if(!m.c)m.c=0;i='s_media_'+m._in+'_'+m.c;m.c++}if(!o.id)o.id=i;if(!o.name)o.name=n=i;if(!m.ol)m.ol=new Object;if(m.ol[i])return;m.ol[i]=o;if(!xc)xc=m.s.b;tcf=n"</f>
        <v>f7='s_media_'+m._in+'_c',tcf,w;if(!i){if(!m.c)m.c=0;i='s_media_'+m._in+'_'+m.c;m.c++}if(!o.id)o.id=i;if(!o.name)o.name=n=i;if(!m.ol)m.ol=new Object;if(m.ol[i])return;m.ol[i]=o;if(!xc)xc=m.s.b;tcf=n</v>
      </c>
    </row>
    <row r="528" spans="1:1" ht="15" x14ac:dyDescent="0.2">
      <c r="A528" s="14" t="str">
        <f>+"ew Function('o','var e,p=0;try{if(o.versionInfo&amp;&amp;o.currentMedia&amp;&amp;o.controls)p=1}catch(e){p=0}return p');p=tcf(o);if(!p){tcf=new Function('o','var e,p=0,t;try{t=o.GetQuickTimeVersion();if(t)p=2}catc"</f>
        <v>ew Function('o','var e,p=0;try{if(o.versionInfo&amp;&amp;o.currentMedia&amp;&amp;o.controls)p=1}catch(e){p=0}return p');p=tcf(o);if(!p){tcf=new Function('o','var e,p=0,t;try{t=o.GetQuickTimeVersion();if(t)p=2}catc</v>
      </c>
    </row>
    <row r="529" spans="1:1" ht="15" x14ac:dyDescent="0.2">
      <c r="A529" s="14" t="s">
        <v>699</v>
      </c>
    </row>
    <row r="530" spans="1:1" ht="15" x14ac:dyDescent="0.2">
      <c r="A530" s="14" t="str">
        <f>+"p='Windows Media Player '+o.versionInfo;c1=v+',n,p,l,x=-1,cm,c,mn;if(o){cm=o.currentMedia;c=o.controls;if(cm&amp;&amp;c){mn=cm.name?cm.name:c.URL;l=cm.duration;p=c.currentPosition;n=o.playState;if(n){if(n="</f>
        <v>p='Windows Media Player '+o.versionInfo;c1=v+',n,p,l,x=-1,cm,c,mn;if(o){cm=o.currentMedia;c=o.controls;if(cm&amp;&amp;c){mn=cm.name?cm.name:c.URL;l=cm.duration;p=c.currentPosition;n=o.playState;if(n){if(n=</v>
      </c>
    </row>
    <row r="531" spans="1:1" ht="15" x14ac:dyDescent="0.2">
      <c r="A531" s="14" t="s">
        <v>700</v>
      </c>
    </row>
    <row r="532" spans="1:1" ht="15" x14ac:dyDescent="0.2">
      <c r="A532" s="14" t="str">
        <f>+"t/javascript';x.htmlFor=i;x.event='PlayStateChange(NewState)';x.defer=true;x.text=c;xc.appendChild(x);o[f6]=new Function(c1+'if(n==3){x=3;'+c2+'}setTimeout(o.'+f6+',5000)');o[f6]()}}if(p==2){p='Qui"</f>
        <v>t/javascript';x.htmlFor=i;x.event='PlayStateChange(NewState)';x.defer=true;x.text=c;xc.appendChild(x);o[f6]=new Function(c1+'if(n==3){x=3;'+c2+'}setTimeout(o.'+f6+',5000)');o[f6]()}}if(p==2){p='Qui</v>
      </c>
    </row>
    <row r="533" spans="1:1" ht="15" x14ac:dyDescent="0.2">
      <c r="A533" s="14" t="str">
        <f>+"ckTime Player '+(o.GetIsQuickTimeRegistered()?'Pro ':'')+o.GetQuickTimeVersion();f1=f2;c=v+',n,x,t,l,p,p2,mn;if(o){mn=o.GetMovieName()?o.GetMovieName():o.GetURL();n=o.GetRate();t=o.GetTimeScale();l"</f>
        <v>ckTime Player '+(o.GetIsQuickTimeRegistered()?'Pro ':'')+o.GetQuickTimeVersion();f1=f2;c=v+',n,x,t,l,p,p2,mn;if(o){mn=o.GetMovieName()?o.GetMovieName():o.GetURL();n=o.GetRate();t=o.GetTimeScale();l</v>
      </c>
    </row>
    <row r="534" spans="1:1" ht="15" x14ac:dyDescent="0.2">
      <c r="A534" s="14" t="s">
        <v>701</v>
      </c>
    </row>
    <row r="535" spans="1:1" ht="15" x14ac:dyDescent="0.2">
      <c r="A535" s="14" t="s">
        <v>702</v>
      </c>
    </row>
    <row r="536" spans="1:1" ht="15" x14ac:dyDescent="0.2">
      <c r="A536" s="14" t="str">
        <f>+"RealPlayer '+o.GetVersionInfo();f1=n+'_OnPlayStateChange';c1=v+',n,x=-1,l,p,mn;if(o){mn=o.GetTitle()?o.GetTitle():o.GetSource();n=o.GetPlayState();l=o.GetLength()/1000;p=o.GetPosition()/1000;if(n!="</f>
        <v>RealPlayer '+o.GetVersionInfo();f1=n+'_OnPlayStateChange';c1=v+',n,x=-1,l,p,mn;if(o){mn=o.GetTitle()?o.GetTitle():o.GetSource();n=o.GetPlayState();l=o.GetLength()/1000;p=o.GetPosition()/1000;if(n!=</v>
      </c>
    </row>
    <row r="537" spans="1:1" ht="15" x14ac:dyDescent="0.2">
      <c r="A537" s="14" t="s">
        <v>703</v>
      </c>
    </row>
    <row r="538" spans="1:1" ht="15" x14ac:dyDescent="0.2">
      <c r="A538" s="14" t="s">
        <v>704</v>
      </c>
    </row>
    <row r="539" spans="1:1" ht="15" x14ac:dyDescent="0.2">
      <c r="A539" s="14" t="str">
        <f>+"'?500:5000);'+c2);o[f4]=-1;if(m.s.isie)o[f3]=1;o[f7]=0;o[f1](0,0)}};m.as=new Function('e','var m=s_c_il['+m._in+'],l,n;if(m.autoTrack&amp;&amp;m.s.d.getElementsByTagName){l=m.s.d.getElementsByTagName(m.s.i"</f>
        <v>'?500:5000);'+c2);o[f4]=-1;if(m.s.isie)o[f3]=1;o[f7]=0;o[f1](0,0)}};m.as=new Function('e','var m=s_c_il['+m._in+'],l,n;if(m.autoTrack&amp;&amp;m.s.d.getElementsByTagName){l=m.s.d.getElementsByTagName(m.s.i</v>
      </c>
    </row>
    <row r="540" spans="1:1" ht="15" x14ac:dyDescent="0.2">
      <c r="A540" s="14" t="s">
        <v>705</v>
      </c>
    </row>
    <row r="541" spans="1:1" ht="15" x14ac:dyDescent="0.2">
      <c r="A541" s="14" t="s">
        <v>706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showGridLines="0" workbookViewId="0">
      <selection activeCell="A45" sqref="A45"/>
    </sheetView>
  </sheetViews>
  <sheetFormatPr defaultRowHeight="12.75" x14ac:dyDescent="0.2"/>
  <cols>
    <col min="1" max="1" width="79.5703125" bestFit="1" customWidth="1"/>
  </cols>
  <sheetData>
    <row r="1" spans="1:1" ht="15" x14ac:dyDescent="0.2">
      <c r="A1" s="14" t="s">
        <v>730</v>
      </c>
    </row>
    <row r="2" spans="1:1" ht="15" x14ac:dyDescent="0.2">
      <c r="A2" s="14" t="s">
        <v>439</v>
      </c>
    </row>
    <row r="3" spans="1:1" x14ac:dyDescent="0.2">
      <c r="A3" s="13"/>
    </row>
    <row r="4" spans="1:1" x14ac:dyDescent="0.2">
      <c r="A4" s="13"/>
    </row>
    <row r="5" spans="1:1" ht="15" x14ac:dyDescent="0.2">
      <c r="A5" s="14" t="s">
        <v>731</v>
      </c>
    </row>
    <row r="6" spans="1:1" ht="15" x14ac:dyDescent="0.2">
      <c r="A6" s="14" t="s">
        <v>732</v>
      </c>
    </row>
    <row r="7" spans="1:1" ht="15" x14ac:dyDescent="0.2">
      <c r="A7" s="14" t="s">
        <v>733</v>
      </c>
    </row>
    <row r="8" spans="1:1" ht="15" x14ac:dyDescent="0.2">
      <c r="A8" s="14" t="s">
        <v>522</v>
      </c>
    </row>
    <row r="9" spans="1:1" ht="15" x14ac:dyDescent="0.2">
      <c r="A9" s="14" t="s">
        <v>734</v>
      </c>
    </row>
    <row r="10" spans="1:1" ht="15" x14ac:dyDescent="0.2">
      <c r="A10" s="14" t="s">
        <v>735</v>
      </c>
    </row>
    <row r="11" spans="1:1" ht="15" x14ac:dyDescent="0.2">
      <c r="A11" s="14" t="s">
        <v>736</v>
      </c>
    </row>
    <row r="12" spans="1:1" ht="15" x14ac:dyDescent="0.2">
      <c r="A12" s="14" t="s">
        <v>737</v>
      </c>
    </row>
    <row r="13" spans="1:1" ht="15" x14ac:dyDescent="0.2">
      <c r="A13" s="14" t="s">
        <v>738</v>
      </c>
    </row>
    <row r="14" spans="1:1" ht="15" x14ac:dyDescent="0.2">
      <c r="A14" s="14" t="s">
        <v>739</v>
      </c>
    </row>
    <row r="15" spans="1:1" ht="15" x14ac:dyDescent="0.2">
      <c r="A15" s="14" t="s">
        <v>740</v>
      </c>
    </row>
    <row r="16" spans="1:1" ht="15" x14ac:dyDescent="0.2">
      <c r="A16" s="14" t="s">
        <v>741</v>
      </c>
    </row>
    <row r="17" spans="1:1" ht="15" x14ac:dyDescent="0.2">
      <c r="A17" s="14" t="s">
        <v>522</v>
      </c>
    </row>
    <row r="18" spans="1:1" ht="15" x14ac:dyDescent="0.2">
      <c r="A18" s="14" t="s">
        <v>742</v>
      </c>
    </row>
    <row r="19" spans="1:1" ht="15" x14ac:dyDescent="0.2">
      <c r="A19" s="14" t="s">
        <v>743</v>
      </c>
    </row>
    <row r="20" spans="1:1" ht="15" x14ac:dyDescent="0.2">
      <c r="A20" s="14" t="s">
        <v>522</v>
      </c>
    </row>
    <row r="21" spans="1:1" ht="15" x14ac:dyDescent="0.2">
      <c r="A21" s="14" t="s">
        <v>744</v>
      </c>
    </row>
    <row r="22" spans="1:1" ht="15" x14ac:dyDescent="0.2">
      <c r="A22" s="14" t="s">
        <v>745</v>
      </c>
    </row>
    <row r="23" spans="1:1" ht="15" x14ac:dyDescent="0.2">
      <c r="A23" s="14" t="s">
        <v>522</v>
      </c>
    </row>
    <row r="24" spans="1:1" ht="15" x14ac:dyDescent="0.2">
      <c r="A24" s="14" t="s">
        <v>746</v>
      </c>
    </row>
    <row r="25" spans="1:1" ht="15" x14ac:dyDescent="0.2">
      <c r="A25" s="14" t="s">
        <v>747</v>
      </c>
    </row>
    <row r="26" spans="1:1" ht="15" x14ac:dyDescent="0.2">
      <c r="A26" s="14" t="s">
        <v>522</v>
      </c>
    </row>
    <row r="27" spans="1:1" ht="15" x14ac:dyDescent="0.2">
      <c r="A27" s="14" t="s">
        <v>748</v>
      </c>
    </row>
    <row r="28" spans="1:1" ht="15" x14ac:dyDescent="0.2">
      <c r="A28" s="14" t="s">
        <v>749</v>
      </c>
    </row>
    <row r="29" spans="1:1" ht="15" x14ac:dyDescent="0.2">
      <c r="A29" s="14" t="s">
        <v>522</v>
      </c>
    </row>
    <row r="30" spans="1:1" ht="15" x14ac:dyDescent="0.2">
      <c r="A30" s="14" t="s">
        <v>750</v>
      </c>
    </row>
    <row r="31" spans="1:1" ht="15" x14ac:dyDescent="0.2">
      <c r="A31" s="14" t="s">
        <v>751</v>
      </c>
    </row>
    <row r="32" spans="1:1" ht="15" x14ac:dyDescent="0.2">
      <c r="A32" s="14" t="s">
        <v>752</v>
      </c>
    </row>
    <row r="33" spans="1:1" ht="15" x14ac:dyDescent="0.2">
      <c r="A33" s="14" t="s">
        <v>753</v>
      </c>
    </row>
    <row r="34" spans="1:1" x14ac:dyDescent="0.2">
      <c r="A34" s="13"/>
    </row>
    <row r="35" spans="1:1" ht="15" x14ac:dyDescent="0.2">
      <c r="A35" s="14" t="s">
        <v>439</v>
      </c>
    </row>
    <row r="36" spans="1:1" ht="15" x14ac:dyDescent="0.2">
      <c r="A36" s="14" t="s">
        <v>754</v>
      </c>
    </row>
    <row r="37" spans="1:1" ht="15" x14ac:dyDescent="0.2">
      <c r="A37" s="14" t="s">
        <v>755</v>
      </c>
    </row>
    <row r="38" spans="1:1" ht="15" x14ac:dyDescent="0.2">
      <c r="A38" s="14" t="s">
        <v>756</v>
      </c>
    </row>
    <row r="39" spans="1:1" ht="15" x14ac:dyDescent="0.2">
      <c r="A39" s="14" t="s">
        <v>757</v>
      </c>
    </row>
    <row r="40" spans="1:1" ht="15" x14ac:dyDescent="0.2">
      <c r="A40" s="14" t="s">
        <v>758</v>
      </c>
    </row>
    <row r="41" spans="1:1" ht="15" x14ac:dyDescent="0.2">
      <c r="A41" s="14" t="s">
        <v>759</v>
      </c>
    </row>
    <row r="42" spans="1:1" ht="15" x14ac:dyDescent="0.2">
      <c r="A42" s="14" t="s">
        <v>760</v>
      </c>
    </row>
    <row r="43" spans="1:1" ht="15" x14ac:dyDescent="0.2">
      <c r="A43" s="14" t="s">
        <v>761</v>
      </c>
    </row>
    <row r="44" spans="1:1" ht="15" x14ac:dyDescent="0.2">
      <c r="A44" s="14" t="s">
        <v>762</v>
      </c>
    </row>
    <row r="45" spans="1:1" ht="15" x14ac:dyDescent="0.2">
      <c r="A45" s="14" t="s">
        <v>763</v>
      </c>
    </row>
    <row r="46" spans="1:1" ht="15" x14ac:dyDescent="0.2">
      <c r="A46" s="14" t="s">
        <v>439</v>
      </c>
    </row>
    <row r="47" spans="1:1" ht="15" x14ac:dyDescent="0.2">
      <c r="A47" s="14" t="s">
        <v>439</v>
      </c>
    </row>
    <row r="48" spans="1:1" ht="15" x14ac:dyDescent="0.2">
      <c r="A48" s="14" t="s">
        <v>764</v>
      </c>
    </row>
    <row r="49" spans="1:1" ht="15" x14ac:dyDescent="0.2">
      <c r="A49" s="14" t="s">
        <v>765</v>
      </c>
    </row>
    <row r="50" spans="1:1" ht="15" x14ac:dyDescent="0.2">
      <c r="A50" s="14" t="s">
        <v>766</v>
      </c>
    </row>
    <row r="51" spans="1:1" ht="15" x14ac:dyDescent="0.2">
      <c r="A51" s="14" t="s">
        <v>767</v>
      </c>
    </row>
    <row r="52" spans="1:1" ht="15" x14ac:dyDescent="0.2">
      <c r="A52" s="14" t="s">
        <v>768</v>
      </c>
    </row>
    <row r="53" spans="1:1" ht="15" x14ac:dyDescent="0.2">
      <c r="A53" s="14" t="s">
        <v>769</v>
      </c>
    </row>
    <row r="54" spans="1:1" ht="15" x14ac:dyDescent="0.2">
      <c r="A54" s="14" t="s">
        <v>770</v>
      </c>
    </row>
    <row r="55" spans="1:1" ht="15" x14ac:dyDescent="0.2">
      <c r="A55" s="14" t="s">
        <v>439</v>
      </c>
    </row>
    <row r="56" spans="1:1" ht="15" x14ac:dyDescent="0.2">
      <c r="A56" s="14" t="s">
        <v>771</v>
      </c>
    </row>
    <row r="57" spans="1:1" ht="15" x14ac:dyDescent="0.2">
      <c r="A57" s="14" t="s">
        <v>772</v>
      </c>
    </row>
    <row r="58" spans="1:1" ht="15" x14ac:dyDescent="0.2">
      <c r="A58" s="14" t="s">
        <v>773</v>
      </c>
    </row>
    <row r="59" spans="1:1" ht="15" x14ac:dyDescent="0.2">
      <c r="A59" s="14" t="s">
        <v>774</v>
      </c>
    </row>
    <row r="60" spans="1:1" ht="15" x14ac:dyDescent="0.2">
      <c r="A60" s="14" t="s">
        <v>775</v>
      </c>
    </row>
    <row r="61" spans="1:1" ht="15" x14ac:dyDescent="0.2">
      <c r="A61" s="14" t="s">
        <v>776</v>
      </c>
    </row>
    <row r="62" spans="1:1" ht="15" x14ac:dyDescent="0.2">
      <c r="A62" s="14" t="s">
        <v>777</v>
      </c>
    </row>
    <row r="63" spans="1:1" ht="15" x14ac:dyDescent="0.2">
      <c r="A63" s="14" t="s">
        <v>778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Events</vt:lpstr>
      <vt:lpstr>eVars</vt:lpstr>
      <vt:lpstr>Props</vt:lpstr>
      <vt:lpstr>Issues</vt:lpstr>
      <vt:lpstr>Opportunities</vt:lpstr>
      <vt:lpstr>s_code</vt:lpstr>
      <vt:lpstr>page_code_sample</vt:lpstr>
    </vt:vector>
  </TitlesOfParts>
  <Company>Omniture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Gregg Frohman</dc:creator>
  <cp:lastModifiedBy>Cleve Young</cp:lastModifiedBy>
  <cp:lastPrinted>2012-03-06T15:54:49Z</cp:lastPrinted>
  <dcterms:created xsi:type="dcterms:W3CDTF">2005-07-15T01:04:49Z</dcterms:created>
  <dcterms:modified xsi:type="dcterms:W3CDTF">2012-10-08T16:58:09Z</dcterms:modified>
</cp:coreProperties>
</file>